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B130974\Documents\Henrik Kruse\"/>
    </mc:Choice>
  </mc:AlternateContent>
  <xr:revisionPtr revIDLastSave="0" documentId="13_ncr:1_{23756245-F264-42FA-A36B-9BB27E891CD3}" xr6:coauthVersionLast="46" xr6:coauthVersionMax="46" xr10:uidLastSave="{00000000-0000-0000-0000-000000000000}"/>
  <bookViews>
    <workbookView xWindow="32955" yWindow="1275" windowWidth="21600" windowHeight="11385" xr2:uid="{00000000-000D-0000-FFFF-FFFF00000000}"/>
  </bookViews>
  <sheets>
    <sheet name="Vejledning" sheetId="9" r:id="rId1"/>
    <sheet name="CODING" sheetId="1" r:id="rId2"/>
    <sheet name="Protocol details" sheetId="2" r:id="rId3"/>
    <sheet name="CS Protocol Def" sheetId="13" state="hidden" r:id="rId4"/>
    <sheet name="Country Codes" sheetId="5" state="hidden" r:id="rId5"/>
    <sheet name="Operators" sheetId="3" state="hidden" r:id="rId6"/>
    <sheet name="Characters" sheetId="4" state="hidden" r:id="rId7"/>
    <sheet name="Flagbit" sheetId="6" state="hidden" r:id="rId8"/>
    <sheet name="Aux radio-locating device" sheetId="7" state="hidden" r:id="rId9"/>
    <sheet name="Calc" sheetId="8" state="hidden" r:id="rId10"/>
    <sheet name="DeCODING" sheetId="12" state="hidden" r:id="rId11"/>
    <sheet name="ICAO modeS addr alloc" sheetId="11" state="hidden" r:id="rId12"/>
  </sheets>
  <definedNames>
    <definedName name="_xlnm._FilterDatabase" localSheetId="3" hidden="1">'CS Protocol Def'!$A$1:$U$129</definedName>
    <definedName name="_xlnm._FilterDatabase" localSheetId="10" hidden="1">DeCODING!$A$1:$CV$10</definedName>
    <definedName name="_xlcn.WorksheetConnection_HjælpearktilELTkodningversion1_5Kopidekodningogså.xlsxTabel31" hidden="1">Tabel3[]</definedName>
    <definedName name="Tabel3_1" localSheetId="10" hidden="1">DeCODING!#REF!</definedName>
    <definedName name="Tabel6">Characters!$B$16:$F$41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3" name="Tabel3" connection="WorksheetConnection_Hjælpeark til ELT kodning (version 1_5) - Kopi dekodning også.xlsx!Tabel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2" l="1"/>
  <c r="BP10" i="12" s="1"/>
  <c r="G10" i="12"/>
  <c r="F10" i="12"/>
  <c r="I9" i="12"/>
  <c r="BP9" i="12" s="1"/>
  <c r="G9" i="12"/>
  <c r="F9" i="12"/>
  <c r="I8" i="12"/>
  <c r="BP8" i="12" s="1"/>
  <c r="G8" i="12"/>
  <c r="F8" i="12"/>
  <c r="I7" i="12"/>
  <c r="BP7" i="12" s="1"/>
  <c r="G7" i="12"/>
  <c r="F7" i="12"/>
  <c r="I6" i="12"/>
  <c r="BP6" i="12" s="1"/>
  <c r="G6" i="12"/>
  <c r="F6" i="12"/>
  <c r="I5" i="12"/>
  <c r="BP5" i="12" s="1"/>
  <c r="G5" i="12"/>
  <c r="F5" i="12"/>
  <c r="R59" i="2"/>
  <c r="S61" i="2" s="1"/>
  <c r="T59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D59" i="2"/>
  <c r="AR60" i="2"/>
  <c r="AD60" i="2"/>
  <c r="R60" i="2"/>
  <c r="T60" i="2"/>
  <c r="Q61" i="2"/>
  <c r="P61" i="2"/>
  <c r="O61" i="2"/>
  <c r="N61" i="2"/>
  <c r="C61" i="2"/>
  <c r="N60" i="2"/>
  <c r="D60" i="2"/>
  <c r="C60" i="2"/>
  <c r="O53" i="2"/>
  <c r="I241" i="12"/>
  <c r="BP241" i="12" s="1"/>
  <c r="G241" i="12"/>
  <c r="F241" i="12"/>
  <c r="I240" i="12"/>
  <c r="BN240" i="12" s="1"/>
  <c r="G240" i="12"/>
  <c r="F240" i="12"/>
  <c r="I239" i="12"/>
  <c r="AW239" i="12" s="1"/>
  <c r="G239" i="12"/>
  <c r="F239" i="12"/>
  <c r="I238" i="12"/>
  <c r="BG238" i="12" s="1"/>
  <c r="G238" i="12"/>
  <c r="F238" i="12"/>
  <c r="I237" i="12"/>
  <c r="BO237" i="12" s="1"/>
  <c r="G237" i="12"/>
  <c r="F237" i="12"/>
  <c r="I236" i="12"/>
  <c r="AM236" i="12" s="1"/>
  <c r="G236" i="12"/>
  <c r="F236" i="12"/>
  <c r="I235" i="12"/>
  <c r="G235" i="12"/>
  <c r="F235" i="12"/>
  <c r="I234" i="12"/>
  <c r="AX234" i="12" s="1"/>
  <c r="G234" i="12"/>
  <c r="F234" i="12"/>
  <c r="I233" i="12"/>
  <c r="BN233" i="12" s="1"/>
  <c r="G233" i="12"/>
  <c r="F233" i="12"/>
  <c r="I232" i="12"/>
  <c r="BP232" i="12" s="1"/>
  <c r="G232" i="12"/>
  <c r="F232" i="12"/>
  <c r="I231" i="12"/>
  <c r="G231" i="12"/>
  <c r="F231" i="12"/>
  <c r="I230" i="12"/>
  <c r="BD230" i="12" s="1"/>
  <c r="G230" i="12"/>
  <c r="F230" i="12"/>
  <c r="I229" i="12"/>
  <c r="BO229" i="12" s="1"/>
  <c r="G229" i="12"/>
  <c r="F229" i="12"/>
  <c r="I228" i="12"/>
  <c r="AQ228" i="12" s="1"/>
  <c r="G228" i="12"/>
  <c r="F228" i="12"/>
  <c r="I227" i="12"/>
  <c r="AE227" i="12" s="1"/>
  <c r="G227" i="12"/>
  <c r="F227" i="12"/>
  <c r="I226" i="12"/>
  <c r="BO226" i="12" s="1"/>
  <c r="G226" i="12"/>
  <c r="F226" i="12"/>
  <c r="I225" i="12"/>
  <c r="BQ225" i="12" s="1"/>
  <c r="G225" i="12"/>
  <c r="F225" i="12"/>
  <c r="I224" i="12"/>
  <c r="M224" i="12" s="1"/>
  <c r="G224" i="12"/>
  <c r="F224" i="12"/>
  <c r="I223" i="12"/>
  <c r="G223" i="12"/>
  <c r="F223" i="12"/>
  <c r="I222" i="12"/>
  <c r="AW222" i="12" s="1"/>
  <c r="G222" i="12"/>
  <c r="F222" i="12"/>
  <c r="I221" i="12"/>
  <c r="BL221" i="12" s="1"/>
  <c r="G221" i="12"/>
  <c r="F221" i="12"/>
  <c r="I220" i="12"/>
  <c r="BP220" i="12" s="1"/>
  <c r="G220" i="12"/>
  <c r="F220" i="12"/>
  <c r="I219" i="12"/>
  <c r="BM219" i="12" s="1"/>
  <c r="G219" i="12"/>
  <c r="F219" i="12"/>
  <c r="I218" i="12"/>
  <c r="BF218" i="12" s="1"/>
  <c r="G218" i="12"/>
  <c r="F218" i="12"/>
  <c r="I217" i="12"/>
  <c r="BK217" i="12" s="1"/>
  <c r="G217" i="12"/>
  <c r="F217" i="12"/>
  <c r="I216" i="12"/>
  <c r="BB216" i="12" s="1"/>
  <c r="G216" i="12"/>
  <c r="F216" i="12"/>
  <c r="I215" i="12"/>
  <c r="G215" i="12"/>
  <c r="F215" i="12"/>
  <c r="I214" i="12"/>
  <c r="AU214" i="12" s="1"/>
  <c r="G214" i="12"/>
  <c r="F214" i="12"/>
  <c r="I213" i="12"/>
  <c r="BP213" i="12" s="1"/>
  <c r="G213" i="12"/>
  <c r="F213" i="12"/>
  <c r="I212" i="12"/>
  <c r="BD212" i="12" s="1"/>
  <c r="G212" i="12"/>
  <c r="F212" i="12"/>
  <c r="I211" i="12"/>
  <c r="BD211" i="12" s="1"/>
  <c r="G211" i="12"/>
  <c r="F211" i="12"/>
  <c r="I210" i="12"/>
  <c r="AH210" i="12" s="1"/>
  <c r="G210" i="12"/>
  <c r="F210" i="12"/>
  <c r="I209" i="12"/>
  <c r="BD209" i="12" s="1"/>
  <c r="G209" i="12"/>
  <c r="F209" i="12"/>
  <c r="I208" i="12"/>
  <c r="AA208" i="12" s="1"/>
  <c r="G208" i="12"/>
  <c r="F208" i="12"/>
  <c r="I207" i="12"/>
  <c r="BN207" i="12" s="1"/>
  <c r="G207" i="12"/>
  <c r="F207" i="12"/>
  <c r="I206" i="12"/>
  <c r="BL206" i="12" s="1"/>
  <c r="G206" i="12"/>
  <c r="F206" i="12"/>
  <c r="I205" i="12"/>
  <c r="AZ205" i="12" s="1"/>
  <c r="G205" i="12"/>
  <c r="F205" i="12"/>
  <c r="I204" i="12"/>
  <c r="BM204" i="12" s="1"/>
  <c r="G204" i="12"/>
  <c r="F204" i="12"/>
  <c r="I203" i="12"/>
  <c r="G203" i="12"/>
  <c r="F203" i="12"/>
  <c r="I202" i="12"/>
  <c r="BA202" i="12" s="1"/>
  <c r="G202" i="12"/>
  <c r="F202" i="12"/>
  <c r="I201" i="12"/>
  <c r="G201" i="12"/>
  <c r="F201" i="12"/>
  <c r="I200" i="12"/>
  <c r="AB200" i="12" s="1"/>
  <c r="G200" i="12"/>
  <c r="F200" i="12"/>
  <c r="I199" i="12"/>
  <c r="BJ199" i="12" s="1"/>
  <c r="G199" i="12"/>
  <c r="F199" i="12"/>
  <c r="I198" i="12"/>
  <c r="BJ198" i="12" s="1"/>
  <c r="G198" i="12"/>
  <c r="F198" i="12"/>
  <c r="I197" i="12"/>
  <c r="G197" i="12"/>
  <c r="F197" i="12"/>
  <c r="I196" i="12"/>
  <c r="AN196" i="12" s="1"/>
  <c r="G196" i="12"/>
  <c r="F196" i="12"/>
  <c r="I195" i="12"/>
  <c r="BP195" i="12" s="1"/>
  <c r="G195" i="12"/>
  <c r="F195" i="12"/>
  <c r="I194" i="12"/>
  <c r="AW194" i="12" s="1"/>
  <c r="G194" i="12"/>
  <c r="F194" i="12"/>
  <c r="I193" i="12"/>
  <c r="BF193" i="12" s="1"/>
  <c r="G193" i="12"/>
  <c r="F193" i="12"/>
  <c r="I192" i="12"/>
  <c r="BL192" i="12" s="1"/>
  <c r="G192" i="12"/>
  <c r="F192" i="12"/>
  <c r="I191" i="12"/>
  <c r="BK191" i="12" s="1"/>
  <c r="G191" i="12"/>
  <c r="F191" i="12"/>
  <c r="I190" i="12"/>
  <c r="N190" i="12" s="1"/>
  <c r="G190" i="12"/>
  <c r="F190" i="12"/>
  <c r="I189" i="12"/>
  <c r="G189" i="12"/>
  <c r="F189" i="12"/>
  <c r="I188" i="12"/>
  <c r="BI188" i="12" s="1"/>
  <c r="G188" i="12"/>
  <c r="F188" i="12"/>
  <c r="I187" i="12"/>
  <c r="AJ187" i="12" s="1"/>
  <c r="G187" i="12"/>
  <c r="F187" i="12"/>
  <c r="I186" i="12"/>
  <c r="J186" i="12" s="1"/>
  <c r="G186" i="12"/>
  <c r="F186" i="12"/>
  <c r="I185" i="12"/>
  <c r="G185" i="12"/>
  <c r="F185" i="12"/>
  <c r="I184" i="12"/>
  <c r="G184" i="12"/>
  <c r="F184" i="12"/>
  <c r="I183" i="12"/>
  <c r="AO183" i="12" s="1"/>
  <c r="G183" i="12"/>
  <c r="F183" i="12"/>
  <c r="I182" i="12"/>
  <c r="BK182" i="12" s="1"/>
  <c r="G182" i="12"/>
  <c r="F182" i="12"/>
  <c r="I181" i="12"/>
  <c r="AU181" i="12" s="1"/>
  <c r="G181" i="12"/>
  <c r="F181" i="12"/>
  <c r="I180" i="12"/>
  <c r="G180" i="12"/>
  <c r="F180" i="12"/>
  <c r="I179" i="12"/>
  <c r="G179" i="12"/>
  <c r="F179" i="12"/>
  <c r="I178" i="12"/>
  <c r="G178" i="12"/>
  <c r="F178" i="12"/>
  <c r="I177" i="12"/>
  <c r="AU177" i="12" s="1"/>
  <c r="G177" i="12"/>
  <c r="F177" i="12"/>
  <c r="I176" i="12"/>
  <c r="BH176" i="12" s="1"/>
  <c r="G176" i="12"/>
  <c r="F176" i="12"/>
  <c r="I175" i="12"/>
  <c r="BA175" i="12" s="1"/>
  <c r="G175" i="12"/>
  <c r="F175" i="12"/>
  <c r="I174" i="12"/>
  <c r="G174" i="12"/>
  <c r="F174" i="12"/>
  <c r="I173" i="12"/>
  <c r="BF173" i="12" s="1"/>
  <c r="G173" i="12"/>
  <c r="F173" i="12"/>
  <c r="I172" i="12"/>
  <c r="AN172" i="12" s="1"/>
  <c r="G172" i="12"/>
  <c r="F172" i="12"/>
  <c r="I171" i="12"/>
  <c r="BB171" i="12" s="1"/>
  <c r="G171" i="12"/>
  <c r="F171" i="12"/>
  <c r="I170" i="12"/>
  <c r="G170" i="12"/>
  <c r="F170" i="12"/>
  <c r="I169" i="12"/>
  <c r="U169" i="12" s="1"/>
  <c r="G169" i="12"/>
  <c r="F169" i="12"/>
  <c r="I168" i="12"/>
  <c r="BA168" i="12" s="1"/>
  <c r="G168" i="12"/>
  <c r="F168" i="12"/>
  <c r="I167" i="12"/>
  <c r="AP167" i="12" s="1"/>
  <c r="G167" i="12"/>
  <c r="F167" i="12"/>
  <c r="I166" i="12"/>
  <c r="AL166" i="12" s="1"/>
  <c r="G166" i="12"/>
  <c r="F166" i="12"/>
  <c r="I165" i="12"/>
  <c r="BB165" i="12" s="1"/>
  <c r="G165" i="12"/>
  <c r="F165" i="12"/>
  <c r="I164" i="12"/>
  <c r="AG164" i="12" s="1"/>
  <c r="G164" i="12"/>
  <c r="F164" i="12"/>
  <c r="I163" i="12"/>
  <c r="BJ163" i="12" s="1"/>
  <c r="G163" i="12"/>
  <c r="F163" i="12"/>
  <c r="I162" i="12"/>
  <c r="G162" i="12"/>
  <c r="F162" i="12"/>
  <c r="I161" i="12"/>
  <c r="AD161" i="12" s="1"/>
  <c r="G161" i="12"/>
  <c r="F161" i="12"/>
  <c r="I160" i="12"/>
  <c r="BJ160" i="12" s="1"/>
  <c r="G160" i="12"/>
  <c r="F160" i="12"/>
  <c r="I159" i="12"/>
  <c r="AV159" i="12" s="1"/>
  <c r="G159" i="12"/>
  <c r="F159" i="12"/>
  <c r="I158" i="12"/>
  <c r="BA158" i="12" s="1"/>
  <c r="G158" i="12"/>
  <c r="F158" i="12"/>
  <c r="I157" i="12"/>
  <c r="BH157" i="12" s="1"/>
  <c r="G157" i="12"/>
  <c r="F157" i="12"/>
  <c r="I156" i="12"/>
  <c r="G156" i="12"/>
  <c r="F156" i="12"/>
  <c r="I155" i="12"/>
  <c r="O155" i="12" s="1"/>
  <c r="G155" i="12"/>
  <c r="F155" i="12"/>
  <c r="I154" i="12"/>
  <c r="O154" i="12" s="1"/>
  <c r="G154" i="12"/>
  <c r="F154" i="12"/>
  <c r="I153" i="12"/>
  <c r="G153" i="12"/>
  <c r="F153" i="12"/>
  <c r="I152" i="12"/>
  <c r="AH152" i="12" s="1"/>
  <c r="G152" i="12"/>
  <c r="F152" i="12"/>
  <c r="I151" i="12"/>
  <c r="AX151" i="12" s="1"/>
  <c r="G151" i="12"/>
  <c r="F151" i="12"/>
  <c r="I150" i="12"/>
  <c r="BH150" i="12" s="1"/>
  <c r="G150" i="12"/>
  <c r="F150" i="12"/>
  <c r="I149" i="12"/>
  <c r="G149" i="12"/>
  <c r="F149" i="12"/>
  <c r="I148" i="12"/>
  <c r="BG148" i="12" s="1"/>
  <c r="G148" i="12"/>
  <c r="F148" i="12"/>
  <c r="I147" i="12"/>
  <c r="AC147" i="12" s="1"/>
  <c r="G147" i="12"/>
  <c r="F147" i="12"/>
  <c r="I146" i="12"/>
  <c r="G146" i="12"/>
  <c r="F146" i="12"/>
  <c r="I145" i="12"/>
  <c r="G145" i="12"/>
  <c r="F145" i="12"/>
  <c r="I144" i="12"/>
  <c r="AJ144" i="12" s="1"/>
  <c r="G144" i="12"/>
  <c r="F144" i="12"/>
  <c r="I143" i="12"/>
  <c r="BG143" i="12" s="1"/>
  <c r="G143" i="12"/>
  <c r="F143" i="12"/>
  <c r="I142" i="12"/>
  <c r="BH142" i="12" s="1"/>
  <c r="G142" i="12"/>
  <c r="F142" i="12"/>
  <c r="I141" i="12"/>
  <c r="U141" i="12" s="1"/>
  <c r="G141" i="12"/>
  <c r="F141" i="12"/>
  <c r="I140" i="12"/>
  <c r="AC140" i="12" s="1"/>
  <c r="G140" i="12"/>
  <c r="F140" i="12"/>
  <c r="I139" i="12"/>
  <c r="BB139" i="12" s="1"/>
  <c r="G139" i="12"/>
  <c r="F139" i="12"/>
  <c r="I138" i="12"/>
  <c r="BC138" i="12" s="1"/>
  <c r="G138" i="12"/>
  <c r="F138" i="12"/>
  <c r="I137" i="12"/>
  <c r="G137" i="12"/>
  <c r="F137" i="12"/>
  <c r="I136" i="12"/>
  <c r="BG136" i="12" s="1"/>
  <c r="G136" i="12"/>
  <c r="F136" i="12"/>
  <c r="I135" i="12"/>
  <c r="AO135" i="12" s="1"/>
  <c r="G135" i="12"/>
  <c r="F135" i="12"/>
  <c r="I134" i="12"/>
  <c r="BP134" i="12" s="1"/>
  <c r="G134" i="12"/>
  <c r="F134" i="12"/>
  <c r="I133" i="12"/>
  <c r="R133" i="12" s="1"/>
  <c r="G133" i="12"/>
  <c r="F133" i="12"/>
  <c r="I132" i="12"/>
  <c r="BA132" i="12" s="1"/>
  <c r="G132" i="12"/>
  <c r="F132" i="12"/>
  <c r="I131" i="12"/>
  <c r="G131" i="12"/>
  <c r="F131" i="12"/>
  <c r="I130" i="12"/>
  <c r="G130" i="12"/>
  <c r="F130" i="12"/>
  <c r="I129" i="12"/>
  <c r="BH129" i="12" s="1"/>
  <c r="G129" i="12"/>
  <c r="F129" i="12"/>
  <c r="I128" i="12"/>
  <c r="BM128" i="12" s="1"/>
  <c r="G128" i="12"/>
  <c r="F128" i="12"/>
  <c r="I127" i="12"/>
  <c r="BH127" i="12" s="1"/>
  <c r="G127" i="12"/>
  <c r="F127" i="12"/>
  <c r="I126" i="12"/>
  <c r="R126" i="12" s="1"/>
  <c r="G126" i="12"/>
  <c r="F126" i="12"/>
  <c r="I125" i="12"/>
  <c r="BE125" i="12" s="1"/>
  <c r="G125" i="12"/>
  <c r="F125" i="12"/>
  <c r="I124" i="12"/>
  <c r="BN124" i="12" s="1"/>
  <c r="G124" i="12"/>
  <c r="F124" i="12"/>
  <c r="I123" i="12"/>
  <c r="AX123" i="12" s="1"/>
  <c r="G123" i="12"/>
  <c r="F123" i="12"/>
  <c r="I122" i="12"/>
  <c r="G122" i="12"/>
  <c r="F122" i="12"/>
  <c r="I121" i="12"/>
  <c r="BK121" i="12" s="1"/>
  <c r="G121" i="12"/>
  <c r="F121" i="12"/>
  <c r="I120" i="12"/>
  <c r="BJ120" i="12" s="1"/>
  <c r="G120" i="12"/>
  <c r="F120" i="12"/>
  <c r="I119" i="12"/>
  <c r="AR119" i="12" s="1"/>
  <c r="G119" i="12"/>
  <c r="F119" i="12"/>
  <c r="I118" i="12"/>
  <c r="AZ118" i="12" s="1"/>
  <c r="G118" i="12"/>
  <c r="F118" i="12"/>
  <c r="I117" i="12"/>
  <c r="BB117" i="12" s="1"/>
  <c r="G117" i="12"/>
  <c r="F117" i="12"/>
  <c r="I116" i="12"/>
  <c r="G116" i="12"/>
  <c r="F116" i="12"/>
  <c r="I115" i="12"/>
  <c r="AN115" i="12" s="1"/>
  <c r="G115" i="12"/>
  <c r="F115" i="12"/>
  <c r="I114" i="12"/>
  <c r="AR114" i="12" s="1"/>
  <c r="G114" i="12"/>
  <c r="F114" i="12"/>
  <c r="I113" i="12"/>
  <c r="AV113" i="12" s="1"/>
  <c r="G113" i="12"/>
  <c r="F113" i="12"/>
  <c r="I112" i="12"/>
  <c r="BI112" i="12" s="1"/>
  <c r="G112" i="12"/>
  <c r="F112" i="12"/>
  <c r="I111" i="12"/>
  <c r="AY111" i="12" s="1"/>
  <c r="G111" i="12"/>
  <c r="F111" i="12"/>
  <c r="I110" i="12"/>
  <c r="O110" i="12" s="1"/>
  <c r="G110" i="12"/>
  <c r="F110" i="12"/>
  <c r="I109" i="12"/>
  <c r="BM109" i="12" s="1"/>
  <c r="G109" i="12"/>
  <c r="F109" i="12"/>
  <c r="I108" i="12"/>
  <c r="AX108" i="12" s="1"/>
  <c r="G108" i="12"/>
  <c r="F108" i="12"/>
  <c r="I107" i="12"/>
  <c r="BF107" i="12" s="1"/>
  <c r="G107" i="12"/>
  <c r="F107" i="12"/>
  <c r="I106" i="12"/>
  <c r="AS106" i="12" s="1"/>
  <c r="G106" i="12"/>
  <c r="F106" i="12"/>
  <c r="I105" i="12"/>
  <c r="BM105" i="12" s="1"/>
  <c r="G105" i="12"/>
  <c r="F105" i="12"/>
  <c r="I104" i="12"/>
  <c r="AG104" i="12" s="1"/>
  <c r="G104" i="12"/>
  <c r="F104" i="12"/>
  <c r="I103" i="12"/>
  <c r="BN103" i="12" s="1"/>
  <c r="G103" i="12"/>
  <c r="F103" i="12"/>
  <c r="I102" i="12"/>
  <c r="U102" i="12" s="1"/>
  <c r="G102" i="12"/>
  <c r="F102" i="12"/>
  <c r="I101" i="12"/>
  <c r="BJ101" i="12" s="1"/>
  <c r="G101" i="12"/>
  <c r="F101" i="12"/>
  <c r="I100" i="12"/>
  <c r="AV100" i="12" s="1"/>
  <c r="G100" i="12"/>
  <c r="F100" i="12"/>
  <c r="I99" i="12"/>
  <c r="AW99" i="12" s="1"/>
  <c r="G99" i="12"/>
  <c r="F99" i="12"/>
  <c r="I98" i="12"/>
  <c r="BB98" i="12" s="1"/>
  <c r="G98" i="12"/>
  <c r="F98" i="12"/>
  <c r="I97" i="12"/>
  <c r="BC97" i="12" s="1"/>
  <c r="G97" i="12"/>
  <c r="F97" i="12"/>
  <c r="I96" i="12"/>
  <c r="AR96" i="12" s="1"/>
  <c r="G96" i="12"/>
  <c r="F96" i="12"/>
  <c r="I95" i="12"/>
  <c r="AW95" i="12" s="1"/>
  <c r="G95" i="12"/>
  <c r="F95" i="12"/>
  <c r="I94" i="12"/>
  <c r="BE94" i="12" s="1"/>
  <c r="G94" i="12"/>
  <c r="F94" i="12"/>
  <c r="I93" i="12"/>
  <c r="BJ93" i="12" s="1"/>
  <c r="G93" i="12"/>
  <c r="F93" i="12"/>
  <c r="I92" i="12"/>
  <c r="BF92" i="12" s="1"/>
  <c r="G92" i="12"/>
  <c r="F92" i="12"/>
  <c r="I91" i="12"/>
  <c r="AA91" i="12" s="1"/>
  <c r="G91" i="12"/>
  <c r="F91" i="12"/>
  <c r="I90" i="12"/>
  <c r="AT90" i="12" s="1"/>
  <c r="G90" i="12"/>
  <c r="F90" i="12"/>
  <c r="I89" i="12"/>
  <c r="R89" i="12" s="1"/>
  <c r="G89" i="12"/>
  <c r="F89" i="12"/>
  <c r="I88" i="12"/>
  <c r="BN88" i="12" s="1"/>
  <c r="G88" i="12"/>
  <c r="F88" i="12"/>
  <c r="I87" i="12"/>
  <c r="BJ87" i="12" s="1"/>
  <c r="G87" i="12"/>
  <c r="F87" i="12"/>
  <c r="I86" i="12"/>
  <c r="X86" i="12" s="1"/>
  <c r="G86" i="12"/>
  <c r="F86" i="12"/>
  <c r="I85" i="12"/>
  <c r="BQ85" i="12" s="1"/>
  <c r="G85" i="12"/>
  <c r="F85" i="12"/>
  <c r="I84" i="12"/>
  <c r="BI84" i="12" s="1"/>
  <c r="G84" i="12"/>
  <c r="F84" i="12"/>
  <c r="I83" i="12"/>
  <c r="BF83" i="12" s="1"/>
  <c r="G83" i="12"/>
  <c r="F83" i="12"/>
  <c r="I82" i="12"/>
  <c r="AL82" i="12" s="1"/>
  <c r="G82" i="12"/>
  <c r="F82" i="12"/>
  <c r="I81" i="12"/>
  <c r="BP81" i="12" s="1"/>
  <c r="G81" i="12"/>
  <c r="F81" i="12"/>
  <c r="I80" i="12"/>
  <c r="BF80" i="12" s="1"/>
  <c r="G80" i="12"/>
  <c r="F80" i="12"/>
  <c r="I79" i="12"/>
  <c r="BP79" i="12" s="1"/>
  <c r="G79" i="12"/>
  <c r="F79" i="12"/>
  <c r="I78" i="12"/>
  <c r="BH78" i="12" s="1"/>
  <c r="G78" i="12"/>
  <c r="F78" i="12"/>
  <c r="I77" i="12"/>
  <c r="G77" i="12"/>
  <c r="F77" i="12"/>
  <c r="I76" i="12"/>
  <c r="BH76" i="12" s="1"/>
  <c r="G76" i="12"/>
  <c r="F76" i="12"/>
  <c r="I75" i="12"/>
  <c r="G75" i="12"/>
  <c r="F75" i="12"/>
  <c r="I74" i="12"/>
  <c r="BI74" i="12" s="1"/>
  <c r="G74" i="12"/>
  <c r="F74" i="12"/>
  <c r="I73" i="12"/>
  <c r="BK73" i="12" s="1"/>
  <c r="G73" i="12"/>
  <c r="F73" i="12"/>
  <c r="I72" i="12"/>
  <c r="AK72" i="12" s="1"/>
  <c r="G72" i="12"/>
  <c r="F72" i="12"/>
  <c r="I71" i="12"/>
  <c r="G71" i="12"/>
  <c r="F71" i="12"/>
  <c r="I70" i="12"/>
  <c r="BD70" i="12" s="1"/>
  <c r="G70" i="12"/>
  <c r="F70" i="12"/>
  <c r="I69" i="12"/>
  <c r="BD69" i="12" s="1"/>
  <c r="G69" i="12"/>
  <c r="F69" i="12"/>
  <c r="I68" i="12"/>
  <c r="BP68" i="12" s="1"/>
  <c r="G68" i="12"/>
  <c r="F68" i="12"/>
  <c r="I67" i="12"/>
  <c r="AT67" i="12" s="1"/>
  <c r="G67" i="12"/>
  <c r="F67" i="12"/>
  <c r="I66" i="12"/>
  <c r="AS66" i="12" s="1"/>
  <c r="G66" i="12"/>
  <c r="F66" i="12"/>
  <c r="I65" i="12"/>
  <c r="AX65" i="12" s="1"/>
  <c r="G65" i="12"/>
  <c r="F65" i="12"/>
  <c r="I64" i="12"/>
  <c r="G64" i="12"/>
  <c r="F64" i="12"/>
  <c r="I63" i="12"/>
  <c r="AW63" i="12" s="1"/>
  <c r="G63" i="12"/>
  <c r="F63" i="12"/>
  <c r="I62" i="12"/>
  <c r="G62" i="12"/>
  <c r="F62" i="12"/>
  <c r="I61" i="12"/>
  <c r="BL61" i="12" s="1"/>
  <c r="G61" i="12"/>
  <c r="F61" i="12"/>
  <c r="I60" i="12"/>
  <c r="G60" i="12"/>
  <c r="F60" i="12"/>
  <c r="I59" i="12"/>
  <c r="AZ59" i="12" s="1"/>
  <c r="G59" i="12"/>
  <c r="F59" i="12"/>
  <c r="I58" i="12"/>
  <c r="BE58" i="12" s="1"/>
  <c r="G58" i="12"/>
  <c r="F58" i="12"/>
  <c r="I57" i="12"/>
  <c r="AY57" i="12" s="1"/>
  <c r="G57" i="12"/>
  <c r="F57" i="12"/>
  <c r="I56" i="12"/>
  <c r="AU56" i="12" s="1"/>
  <c r="G56" i="12"/>
  <c r="F56" i="12"/>
  <c r="I55" i="12"/>
  <c r="AN55" i="12" s="1"/>
  <c r="G55" i="12"/>
  <c r="F55" i="12"/>
  <c r="I54" i="12"/>
  <c r="BJ54" i="12" s="1"/>
  <c r="G54" i="12"/>
  <c r="F54" i="12"/>
  <c r="I53" i="12"/>
  <c r="BI53" i="12" s="1"/>
  <c r="G53" i="12"/>
  <c r="F53" i="12"/>
  <c r="I52" i="12"/>
  <c r="AN52" i="12" s="1"/>
  <c r="G52" i="12"/>
  <c r="F52" i="12"/>
  <c r="I51" i="12"/>
  <c r="AF51" i="12" s="1"/>
  <c r="G51" i="12"/>
  <c r="F51" i="12"/>
  <c r="I50" i="12"/>
  <c r="AW50" i="12" s="1"/>
  <c r="G50" i="12"/>
  <c r="F50" i="12"/>
  <c r="I49" i="12"/>
  <c r="N49" i="12" s="1"/>
  <c r="G49" i="12"/>
  <c r="F49" i="12"/>
  <c r="I48" i="12"/>
  <c r="AA48" i="12" s="1"/>
  <c r="G48" i="12"/>
  <c r="F48" i="12"/>
  <c r="I47" i="12"/>
  <c r="AS47" i="12" s="1"/>
  <c r="G47" i="12"/>
  <c r="F47" i="12"/>
  <c r="I46" i="12"/>
  <c r="BG46" i="12" s="1"/>
  <c r="G46" i="12"/>
  <c r="F46" i="12"/>
  <c r="I45" i="12"/>
  <c r="AZ45" i="12" s="1"/>
  <c r="G45" i="12"/>
  <c r="F45" i="12"/>
  <c r="I44" i="12"/>
  <c r="AM44" i="12" s="1"/>
  <c r="G44" i="12"/>
  <c r="F44" i="12"/>
  <c r="I43" i="12"/>
  <c r="AK43" i="12" s="1"/>
  <c r="G43" i="12"/>
  <c r="F43" i="12"/>
  <c r="I42" i="12"/>
  <c r="G42" i="12"/>
  <c r="F42" i="12"/>
  <c r="I41" i="12"/>
  <c r="K41" i="12" s="1"/>
  <c r="G41" i="12"/>
  <c r="F41" i="12"/>
  <c r="I40" i="12"/>
  <c r="G40" i="12"/>
  <c r="F40" i="12"/>
  <c r="I39" i="12"/>
  <c r="BB39" i="12" s="1"/>
  <c r="G39" i="12"/>
  <c r="F39" i="12"/>
  <c r="I38" i="12"/>
  <c r="BP38" i="12" s="1"/>
  <c r="G38" i="12"/>
  <c r="F38" i="12"/>
  <c r="I37" i="12"/>
  <c r="BH37" i="12" s="1"/>
  <c r="G37" i="12"/>
  <c r="F37" i="12"/>
  <c r="I36" i="12"/>
  <c r="BN36" i="12" s="1"/>
  <c r="G36" i="12"/>
  <c r="F36" i="12"/>
  <c r="I35" i="12"/>
  <c r="AG35" i="12" s="1"/>
  <c r="G35" i="12"/>
  <c r="F35" i="12"/>
  <c r="I34" i="12"/>
  <c r="G34" i="12"/>
  <c r="F34" i="12"/>
  <c r="I33" i="12"/>
  <c r="BG33" i="12" s="1"/>
  <c r="G33" i="12"/>
  <c r="F33" i="12"/>
  <c r="I32" i="12"/>
  <c r="G32" i="12"/>
  <c r="F32" i="12"/>
  <c r="I31" i="12"/>
  <c r="G31" i="12"/>
  <c r="F31" i="12"/>
  <c r="I30" i="12"/>
  <c r="BN30" i="12" s="1"/>
  <c r="G30" i="12"/>
  <c r="F30" i="12"/>
  <c r="I29" i="12"/>
  <c r="G29" i="12"/>
  <c r="F29" i="12"/>
  <c r="I28" i="12"/>
  <c r="G28" i="12"/>
  <c r="F28" i="12"/>
  <c r="I27" i="12"/>
  <c r="AJ27" i="12" s="1"/>
  <c r="G27" i="12"/>
  <c r="F27" i="12"/>
  <c r="I26" i="12"/>
  <c r="BI26" i="12" s="1"/>
  <c r="G26" i="12"/>
  <c r="F26" i="12"/>
  <c r="I25" i="12"/>
  <c r="BF25" i="12" s="1"/>
  <c r="G25" i="12"/>
  <c r="F25" i="12"/>
  <c r="I24" i="12"/>
  <c r="P24" i="12" s="1"/>
  <c r="G24" i="12"/>
  <c r="F24" i="12"/>
  <c r="I23" i="12"/>
  <c r="BK23" i="12" s="1"/>
  <c r="G23" i="12"/>
  <c r="F23" i="12"/>
  <c r="I22" i="12"/>
  <c r="BM22" i="12" s="1"/>
  <c r="G22" i="12"/>
  <c r="F22" i="12"/>
  <c r="I21" i="12"/>
  <c r="G21" i="12"/>
  <c r="F21" i="12"/>
  <c r="I20" i="12"/>
  <c r="BM20" i="12" s="1"/>
  <c r="G20" i="12"/>
  <c r="F20" i="12"/>
  <c r="I19" i="12"/>
  <c r="G19" i="12"/>
  <c r="F19" i="12"/>
  <c r="I18" i="12"/>
  <c r="BN18" i="12" s="1"/>
  <c r="G18" i="12"/>
  <c r="F18" i="12"/>
  <c r="I17" i="12"/>
  <c r="AT17" i="12" s="1"/>
  <c r="G17" i="12"/>
  <c r="F17" i="12"/>
  <c r="I16" i="12"/>
  <c r="BJ16" i="12" s="1"/>
  <c r="G16" i="12"/>
  <c r="F16" i="12"/>
  <c r="I15" i="12"/>
  <c r="BK15" i="12" s="1"/>
  <c r="G15" i="12"/>
  <c r="F15" i="12"/>
  <c r="I14" i="12"/>
  <c r="BM14" i="12" s="1"/>
  <c r="G14" i="12"/>
  <c r="F14" i="12"/>
  <c r="I13" i="12"/>
  <c r="BP13" i="12" s="1"/>
  <c r="G13" i="12"/>
  <c r="F13" i="12"/>
  <c r="I12" i="12"/>
  <c r="BJ12" i="12" s="1"/>
  <c r="G12" i="12"/>
  <c r="F12" i="12"/>
  <c r="I11" i="12"/>
  <c r="BH11" i="12" s="1"/>
  <c r="G11" i="12"/>
  <c r="F11" i="12"/>
  <c r="AC10" i="12" l="1"/>
  <c r="BI10" i="12"/>
  <c r="M10" i="12"/>
  <c r="U10" i="12"/>
  <c r="M9" i="12"/>
  <c r="BQ10" i="12"/>
  <c r="U9" i="12"/>
  <c r="AC9" i="12"/>
  <c r="AK10" i="12"/>
  <c r="N8" i="12"/>
  <c r="BI9" i="12"/>
  <c r="AS10" i="12"/>
  <c r="AD8" i="12"/>
  <c r="BA10" i="12"/>
  <c r="BQ9" i="12"/>
  <c r="N10" i="12"/>
  <c r="V10" i="12"/>
  <c r="AD10" i="12"/>
  <c r="AL10" i="12"/>
  <c r="AT10" i="12"/>
  <c r="BB10" i="12"/>
  <c r="BJ10" i="12"/>
  <c r="M8" i="12"/>
  <c r="O10" i="12"/>
  <c r="W10" i="12"/>
  <c r="AE10" i="12"/>
  <c r="AM10" i="12"/>
  <c r="AU10" i="12"/>
  <c r="BC10" i="12"/>
  <c r="BK10" i="12"/>
  <c r="P10" i="12"/>
  <c r="X10" i="12"/>
  <c r="AF10" i="12"/>
  <c r="AN10" i="12"/>
  <c r="AV10" i="12"/>
  <c r="BD10" i="12"/>
  <c r="BL10" i="12"/>
  <c r="Q10" i="12"/>
  <c r="Y10" i="12"/>
  <c r="AG10" i="12"/>
  <c r="AO10" i="12"/>
  <c r="AW10" i="12"/>
  <c r="BE10" i="12"/>
  <c r="BM10" i="12"/>
  <c r="AS8" i="12"/>
  <c r="AK9" i="12"/>
  <c r="J10" i="12"/>
  <c r="R10" i="12"/>
  <c r="Z10" i="12"/>
  <c r="AH10" i="12"/>
  <c r="AP10" i="12"/>
  <c r="AX10" i="12"/>
  <c r="BF10" i="12"/>
  <c r="BN10" i="12"/>
  <c r="BJ8" i="12"/>
  <c r="AS9" i="12"/>
  <c r="K10" i="12"/>
  <c r="S10" i="12"/>
  <c r="AA10" i="12"/>
  <c r="AI10" i="12"/>
  <c r="AQ10" i="12"/>
  <c r="AY10" i="12"/>
  <c r="BG10" i="12"/>
  <c r="BO10" i="12"/>
  <c r="BA9" i="12"/>
  <c r="L10" i="12"/>
  <c r="T10" i="12"/>
  <c r="AB10" i="12"/>
  <c r="AJ10" i="12"/>
  <c r="AR10" i="12"/>
  <c r="AZ10" i="12"/>
  <c r="BH10" i="12"/>
  <c r="AK8" i="12"/>
  <c r="BQ8" i="12"/>
  <c r="N9" i="12"/>
  <c r="V9" i="12"/>
  <c r="AD9" i="12"/>
  <c r="AL9" i="12"/>
  <c r="AT9" i="12"/>
  <c r="BB9" i="12"/>
  <c r="BJ9" i="12"/>
  <c r="AL8" i="12"/>
  <c r="O9" i="12"/>
  <c r="W9" i="12"/>
  <c r="AE9" i="12"/>
  <c r="AM9" i="12"/>
  <c r="AU9" i="12"/>
  <c r="BC9" i="12"/>
  <c r="BK9" i="12"/>
  <c r="P9" i="12"/>
  <c r="X9" i="12"/>
  <c r="AF9" i="12"/>
  <c r="AN9" i="12"/>
  <c r="AV9" i="12"/>
  <c r="BD9" i="12"/>
  <c r="BL9" i="12"/>
  <c r="AT8" i="12"/>
  <c r="Q9" i="12"/>
  <c r="Y9" i="12"/>
  <c r="AG9" i="12"/>
  <c r="AO9" i="12"/>
  <c r="AW9" i="12"/>
  <c r="BE9" i="12"/>
  <c r="BM9" i="12"/>
  <c r="U8" i="12"/>
  <c r="BA8" i="12"/>
  <c r="J9" i="12"/>
  <c r="R9" i="12"/>
  <c r="Z9" i="12"/>
  <c r="AH9" i="12"/>
  <c r="AP9" i="12"/>
  <c r="AX9" i="12"/>
  <c r="BF9" i="12"/>
  <c r="BN9" i="12"/>
  <c r="V8" i="12"/>
  <c r="BB8" i="12"/>
  <c r="K9" i="12"/>
  <c r="S9" i="12"/>
  <c r="AA9" i="12"/>
  <c r="AI9" i="12"/>
  <c r="AQ9" i="12"/>
  <c r="AY9" i="12"/>
  <c r="BG9" i="12"/>
  <c r="BO9" i="12"/>
  <c r="BI7" i="12"/>
  <c r="AC8" i="12"/>
  <c r="BI8" i="12"/>
  <c r="L9" i="12"/>
  <c r="T9" i="12"/>
  <c r="AB9" i="12"/>
  <c r="AJ9" i="12"/>
  <c r="AR9" i="12"/>
  <c r="AZ9" i="12"/>
  <c r="BH9" i="12"/>
  <c r="BQ7" i="12"/>
  <c r="M7" i="12"/>
  <c r="O8" i="12"/>
  <c r="W8" i="12"/>
  <c r="AE8" i="12"/>
  <c r="AM8" i="12"/>
  <c r="AU8" i="12"/>
  <c r="BC8" i="12"/>
  <c r="BK8" i="12"/>
  <c r="U7" i="12"/>
  <c r="P8" i="12"/>
  <c r="X8" i="12"/>
  <c r="AF8" i="12"/>
  <c r="AN8" i="12"/>
  <c r="AV8" i="12"/>
  <c r="BD8" i="12"/>
  <c r="BL8" i="12"/>
  <c r="BI5" i="12"/>
  <c r="AC7" i="12"/>
  <c r="Q8" i="12"/>
  <c r="Y8" i="12"/>
  <c r="AG8" i="12"/>
  <c r="AO8" i="12"/>
  <c r="AW8" i="12"/>
  <c r="BE8" i="12"/>
  <c r="BM8" i="12"/>
  <c r="U6" i="12"/>
  <c r="AK7" i="12"/>
  <c r="J8" i="12"/>
  <c r="R8" i="12"/>
  <c r="Z8" i="12"/>
  <c r="AH8" i="12"/>
  <c r="AP8" i="12"/>
  <c r="AX8" i="12"/>
  <c r="BF8" i="12"/>
  <c r="BN8" i="12"/>
  <c r="BI6" i="12"/>
  <c r="AS7" i="12"/>
  <c r="K8" i="12"/>
  <c r="S8" i="12"/>
  <c r="AA8" i="12"/>
  <c r="AI8" i="12"/>
  <c r="AQ8" i="12"/>
  <c r="AY8" i="12"/>
  <c r="BG8" i="12"/>
  <c r="BO8" i="12"/>
  <c r="BA7" i="12"/>
  <c r="L8" i="12"/>
  <c r="T8" i="12"/>
  <c r="AB8" i="12"/>
  <c r="AJ8" i="12"/>
  <c r="AR8" i="12"/>
  <c r="AZ8" i="12"/>
  <c r="BH8" i="12"/>
  <c r="W6" i="12"/>
  <c r="BQ6" i="12"/>
  <c r="N7" i="12"/>
  <c r="V7" i="12"/>
  <c r="AD7" i="12"/>
  <c r="AL7" i="12"/>
  <c r="AT7" i="12"/>
  <c r="BB7" i="12"/>
  <c r="BJ7" i="12"/>
  <c r="AA6" i="12"/>
  <c r="O7" i="12"/>
  <c r="W7" i="12"/>
  <c r="AE7" i="12"/>
  <c r="AM7" i="12"/>
  <c r="AU7" i="12"/>
  <c r="BC7" i="12"/>
  <c r="BK7" i="12"/>
  <c r="AC6" i="12"/>
  <c r="P7" i="12"/>
  <c r="X7" i="12"/>
  <c r="AF7" i="12"/>
  <c r="AN7" i="12"/>
  <c r="AV7" i="12"/>
  <c r="BD7" i="12"/>
  <c r="BL7" i="12"/>
  <c r="M5" i="12"/>
  <c r="K6" i="12"/>
  <c r="AE6" i="12"/>
  <c r="Q7" i="12"/>
  <c r="Y7" i="12"/>
  <c r="AG7" i="12"/>
  <c r="AO7" i="12"/>
  <c r="AW7" i="12"/>
  <c r="BE7" i="12"/>
  <c r="BM7" i="12"/>
  <c r="U5" i="12"/>
  <c r="M6" i="12"/>
  <c r="AK6" i="12"/>
  <c r="J7" i="12"/>
  <c r="R7" i="12"/>
  <c r="Z7" i="12"/>
  <c r="AH7" i="12"/>
  <c r="AP7" i="12"/>
  <c r="AX7" i="12"/>
  <c r="BF7" i="12"/>
  <c r="BN7" i="12"/>
  <c r="AC5" i="12"/>
  <c r="O6" i="12"/>
  <c r="AS6" i="12"/>
  <c r="K7" i="12"/>
  <c r="S7" i="12"/>
  <c r="AA7" i="12"/>
  <c r="AI7" i="12"/>
  <c r="AQ7" i="12"/>
  <c r="AY7" i="12"/>
  <c r="BG7" i="12"/>
  <c r="BO7" i="12"/>
  <c r="AS5" i="12"/>
  <c r="S6" i="12"/>
  <c r="BA6" i="12"/>
  <c r="L7" i="12"/>
  <c r="T7" i="12"/>
  <c r="AB7" i="12"/>
  <c r="AJ7" i="12"/>
  <c r="AR7" i="12"/>
  <c r="AZ7" i="12"/>
  <c r="BH7" i="12"/>
  <c r="BQ5" i="12"/>
  <c r="N6" i="12"/>
  <c r="V6" i="12"/>
  <c r="AD6" i="12"/>
  <c r="AL6" i="12"/>
  <c r="AT6" i="12"/>
  <c r="BB6" i="12"/>
  <c r="BJ6" i="12"/>
  <c r="AM6" i="12"/>
  <c r="AU6" i="12"/>
  <c r="BC6" i="12"/>
  <c r="BK6" i="12"/>
  <c r="P6" i="12"/>
  <c r="X6" i="12"/>
  <c r="AF6" i="12"/>
  <c r="AN6" i="12"/>
  <c r="AV6" i="12"/>
  <c r="BD6" i="12"/>
  <c r="BL6" i="12"/>
  <c r="Q6" i="12"/>
  <c r="Y6" i="12"/>
  <c r="AG6" i="12"/>
  <c r="AO6" i="12"/>
  <c r="AW6" i="12"/>
  <c r="BE6" i="12"/>
  <c r="BM6" i="12"/>
  <c r="AK5" i="12"/>
  <c r="J6" i="12"/>
  <c r="R6" i="12"/>
  <c r="Z6" i="12"/>
  <c r="AH6" i="12"/>
  <c r="AP6" i="12"/>
  <c r="AX6" i="12"/>
  <c r="BF6" i="12"/>
  <c r="BN6" i="12"/>
  <c r="AI6" i="12"/>
  <c r="AQ6" i="12"/>
  <c r="AY6" i="12"/>
  <c r="BG6" i="12"/>
  <c r="BO6" i="12"/>
  <c r="BA5" i="12"/>
  <c r="L6" i="12"/>
  <c r="T6" i="12"/>
  <c r="AB6" i="12"/>
  <c r="AJ6" i="12"/>
  <c r="AR6" i="12"/>
  <c r="AZ6" i="12"/>
  <c r="BH6" i="12"/>
  <c r="N5" i="12"/>
  <c r="V5" i="12"/>
  <c r="AD5" i="12"/>
  <c r="AL5" i="12"/>
  <c r="AT5" i="12"/>
  <c r="BB5" i="12"/>
  <c r="BJ5" i="12"/>
  <c r="O5" i="12"/>
  <c r="W5" i="12"/>
  <c r="AE5" i="12"/>
  <c r="AM5" i="12"/>
  <c r="AU5" i="12"/>
  <c r="BC5" i="12"/>
  <c r="BK5" i="12"/>
  <c r="P5" i="12"/>
  <c r="X5" i="12"/>
  <c r="AF5" i="12"/>
  <c r="AN5" i="12"/>
  <c r="AV5" i="12"/>
  <c r="BD5" i="12"/>
  <c r="BL5" i="12"/>
  <c r="Q5" i="12"/>
  <c r="Y5" i="12"/>
  <c r="AG5" i="12"/>
  <c r="AO5" i="12"/>
  <c r="AW5" i="12"/>
  <c r="BE5" i="12"/>
  <c r="BM5" i="12"/>
  <c r="J5" i="12"/>
  <c r="R5" i="12"/>
  <c r="Z5" i="12"/>
  <c r="AH5" i="12"/>
  <c r="AP5" i="12"/>
  <c r="AX5" i="12"/>
  <c r="BF5" i="12"/>
  <c r="BN5" i="12"/>
  <c r="K5" i="12"/>
  <c r="S5" i="12"/>
  <c r="AA5" i="12"/>
  <c r="AI5" i="12"/>
  <c r="AQ5" i="12"/>
  <c r="AY5" i="12"/>
  <c r="BG5" i="12"/>
  <c r="BO5" i="12"/>
  <c r="L5" i="12"/>
  <c r="T5" i="12"/>
  <c r="AB5" i="12"/>
  <c r="AJ5" i="12"/>
  <c r="AR5" i="12"/>
  <c r="AZ5" i="12"/>
  <c r="BH5" i="12"/>
  <c r="O233" i="12"/>
  <c r="AH238" i="12"/>
  <c r="L230" i="12"/>
  <c r="AH230" i="12"/>
  <c r="T211" i="12"/>
  <c r="R61" i="2"/>
  <c r="BK60" i="2"/>
  <c r="AV108" i="12"/>
  <c r="AM193" i="12"/>
  <c r="AB220" i="12"/>
  <c r="BC63" i="2"/>
  <c r="BG63" i="2"/>
  <c r="AU63" i="2"/>
  <c r="AY63" i="2"/>
  <c r="O63" i="2"/>
  <c r="Z12" i="12"/>
  <c r="AY126" i="12"/>
  <c r="AR94" i="12"/>
  <c r="BP125" i="12"/>
  <c r="BJ55" i="12"/>
  <c r="AB13" i="12"/>
  <c r="V108" i="12"/>
  <c r="AR128" i="12"/>
  <c r="BK83" i="12"/>
  <c r="BJ144" i="12"/>
  <c r="V196" i="12"/>
  <c r="BB81" i="12"/>
  <c r="AF194" i="12"/>
  <c r="AC196" i="12"/>
  <c r="K109" i="12"/>
  <c r="X193" i="12"/>
  <c r="AD128" i="12"/>
  <c r="N109" i="12"/>
  <c r="AT152" i="12"/>
  <c r="AF157" i="12"/>
  <c r="T159" i="12"/>
  <c r="U164" i="12"/>
  <c r="W182" i="12"/>
  <c r="AG194" i="12"/>
  <c r="AD205" i="12"/>
  <c r="AB109" i="12"/>
  <c r="N128" i="12"/>
  <c r="K140" i="12"/>
  <c r="N150" i="12"/>
  <c r="AZ157" i="12"/>
  <c r="L196" i="12"/>
  <c r="AK109" i="12"/>
  <c r="N45" i="12"/>
  <c r="P55" i="12"/>
  <c r="AY109" i="12"/>
  <c r="Q20" i="12"/>
  <c r="AC22" i="12"/>
  <c r="AC43" i="12"/>
  <c r="AL45" i="12"/>
  <c r="AI55" i="12"/>
  <c r="AH83" i="12"/>
  <c r="BG109" i="12"/>
  <c r="V114" i="12"/>
  <c r="BO128" i="12"/>
  <c r="J195" i="12"/>
  <c r="BS195" i="12" s="1"/>
  <c r="BF196" i="12"/>
  <c r="AV20" i="12"/>
  <c r="BD55" i="12"/>
  <c r="AU195" i="12"/>
  <c r="J214" i="12"/>
  <c r="BS214" i="12" s="1"/>
  <c r="T219" i="12"/>
  <c r="O221" i="12"/>
  <c r="BO16" i="12"/>
  <c r="P30" i="12"/>
  <c r="L44" i="12"/>
  <c r="BM45" i="12"/>
  <c r="N55" i="12"/>
  <c r="AB61" i="12"/>
  <c r="N81" i="12"/>
  <c r="J83" i="12"/>
  <c r="BS83" i="12" s="1"/>
  <c r="AH90" i="12"/>
  <c r="Q108" i="12"/>
  <c r="BL109" i="12"/>
  <c r="L128" i="12"/>
  <c r="BH128" i="12"/>
  <c r="P144" i="12"/>
  <c r="AI30" i="12"/>
  <c r="BD61" i="12"/>
  <c r="AZ30" i="12"/>
  <c r="AA104" i="12"/>
  <c r="AC108" i="12"/>
  <c r="P128" i="12"/>
  <c r="BA140" i="12"/>
  <c r="AE173" i="12"/>
  <c r="X188" i="12"/>
  <c r="Y190" i="12"/>
  <c r="BG195" i="12"/>
  <c r="AJ216" i="12"/>
  <c r="AZ220" i="12"/>
  <c r="AR108" i="12"/>
  <c r="U128" i="12"/>
  <c r="BB140" i="12"/>
  <c r="J152" i="12"/>
  <c r="AJ188" i="12"/>
  <c r="Z190" i="12"/>
  <c r="S36" i="12"/>
  <c r="U45" i="12"/>
  <c r="M70" i="12"/>
  <c r="W101" i="12"/>
  <c r="P103" i="12"/>
  <c r="BQ108" i="12"/>
  <c r="AL109" i="12"/>
  <c r="M113" i="12"/>
  <c r="AI128" i="12"/>
  <c r="Q129" i="12"/>
  <c r="N205" i="12"/>
  <c r="AP219" i="12"/>
  <c r="AQ36" i="12"/>
  <c r="AO70" i="12"/>
  <c r="AL101" i="12"/>
  <c r="AJ103" i="12"/>
  <c r="AE129" i="12"/>
  <c r="AJ18" i="12"/>
  <c r="O30" i="12"/>
  <c r="AU45" i="12"/>
  <c r="L61" i="12"/>
  <c r="N108" i="12"/>
  <c r="BI121" i="12"/>
  <c r="BA128" i="12"/>
  <c r="BF129" i="12"/>
  <c r="AT182" i="12"/>
  <c r="AT191" i="12"/>
  <c r="BC221" i="12"/>
  <c r="K16" i="12"/>
  <c r="AZ20" i="12"/>
  <c r="X27" i="12"/>
  <c r="T16" i="12"/>
  <c r="Z27" i="12"/>
  <c r="Z37" i="12"/>
  <c r="AE44" i="12"/>
  <c r="BN49" i="12"/>
  <c r="AS70" i="12"/>
  <c r="BN108" i="12"/>
  <c r="P109" i="12"/>
  <c r="AN109" i="12"/>
  <c r="BN109" i="12"/>
  <c r="AU111" i="12"/>
  <c r="S113" i="12"/>
  <c r="Z117" i="12"/>
  <c r="L119" i="12"/>
  <c r="O148" i="12"/>
  <c r="V158" i="12"/>
  <c r="M176" i="12"/>
  <c r="AH196" i="12"/>
  <c r="AO202" i="12"/>
  <c r="V213" i="12"/>
  <c r="BD216" i="12"/>
  <c r="AG218" i="12"/>
  <c r="AL221" i="12"/>
  <c r="M230" i="12"/>
  <c r="Z16" i="12"/>
  <c r="BM70" i="12"/>
  <c r="S109" i="12"/>
  <c r="AT109" i="12"/>
  <c r="AZ113" i="12"/>
  <c r="Q119" i="12"/>
  <c r="R148" i="12"/>
  <c r="AL158" i="12"/>
  <c r="P176" i="12"/>
  <c r="AP196" i="12"/>
  <c r="AW202" i="12"/>
  <c r="BG216" i="12"/>
  <c r="AT221" i="12"/>
  <c r="V230" i="12"/>
  <c r="T237" i="12"/>
  <c r="BE27" i="12"/>
  <c r="BF44" i="12"/>
  <c r="P13" i="12"/>
  <c r="AR16" i="12"/>
  <c r="P18" i="12"/>
  <c r="J20" i="12"/>
  <c r="BS20" i="12" s="1"/>
  <c r="BQ44" i="12"/>
  <c r="J70" i="12"/>
  <c r="BS70" i="12" s="1"/>
  <c r="BI86" i="12"/>
  <c r="V109" i="12"/>
  <c r="AU109" i="12"/>
  <c r="BO113" i="12"/>
  <c r="R119" i="12"/>
  <c r="AV128" i="12"/>
  <c r="AC129" i="12"/>
  <c r="BK133" i="12"/>
  <c r="M140" i="12"/>
  <c r="AC144" i="12"/>
  <c r="AL148" i="12"/>
  <c r="AU150" i="12"/>
  <c r="M152" i="12"/>
  <c r="BF158" i="12"/>
  <c r="AM167" i="12"/>
  <c r="AP176" i="12"/>
  <c r="BD196" i="12"/>
  <c r="AC119" i="12"/>
  <c r="BB176" i="12"/>
  <c r="AN13" i="12"/>
  <c r="R20" i="12"/>
  <c r="U70" i="12"/>
  <c r="AC109" i="12"/>
  <c r="BC109" i="12"/>
  <c r="AG110" i="12"/>
  <c r="AW119" i="12"/>
  <c r="R121" i="12"/>
  <c r="O125" i="12"/>
  <c r="AL186" i="12"/>
  <c r="S195" i="12"/>
  <c r="P196" i="12"/>
  <c r="BH196" i="12"/>
  <c r="BL13" i="12"/>
  <c r="AB20" i="12"/>
  <c r="AE30" i="12"/>
  <c r="S55" i="12"/>
  <c r="AR61" i="12"/>
  <c r="AE70" i="12"/>
  <c r="R85" i="12"/>
  <c r="P94" i="12"/>
  <c r="AO108" i="12"/>
  <c r="J109" i="12"/>
  <c r="AF109" i="12"/>
  <c r="BF109" i="12"/>
  <c r="BE119" i="12"/>
  <c r="X121" i="12"/>
  <c r="U125" i="12"/>
  <c r="BP129" i="12"/>
  <c r="M139" i="12"/>
  <c r="AS161" i="12"/>
  <c r="BP190" i="12"/>
  <c r="AH195" i="12"/>
  <c r="U196" i="12"/>
  <c r="BQ196" i="12"/>
  <c r="AT205" i="12"/>
  <c r="AF214" i="12"/>
  <c r="P216" i="12"/>
  <c r="AH70" i="12"/>
  <c r="BB85" i="12"/>
  <c r="Y94" i="12"/>
  <c r="AS121" i="12"/>
  <c r="AE125" i="12"/>
  <c r="BL205" i="12"/>
  <c r="AR214" i="12"/>
  <c r="AF216" i="12"/>
  <c r="K221" i="12"/>
  <c r="J230" i="12"/>
  <c r="AV12" i="12"/>
  <c r="BI14" i="12"/>
  <c r="W18" i="12"/>
  <c r="BA12" i="12"/>
  <c r="X16" i="12"/>
  <c r="P17" i="12"/>
  <c r="AA18" i="12"/>
  <c r="AH20" i="12"/>
  <c r="AB27" i="12"/>
  <c r="T30" i="12"/>
  <c r="V41" i="12"/>
  <c r="Z45" i="12"/>
  <c r="AJ46" i="12"/>
  <c r="O48" i="12"/>
  <c r="O52" i="12"/>
  <c r="BK54" i="12"/>
  <c r="BB55" i="12"/>
  <c r="V59" i="12"/>
  <c r="AD74" i="12"/>
  <c r="AA85" i="12"/>
  <c r="BK85" i="12"/>
  <c r="Y91" i="12"/>
  <c r="P93" i="12"/>
  <c r="AM94" i="12"/>
  <c r="AI96" i="12"/>
  <c r="BO105" i="12"/>
  <c r="Q107" i="12"/>
  <c r="W109" i="12"/>
  <c r="AP109" i="12"/>
  <c r="BH109" i="12"/>
  <c r="K112" i="12"/>
  <c r="AY113" i="12"/>
  <c r="P125" i="12"/>
  <c r="BQ125" i="12"/>
  <c r="W128" i="12"/>
  <c r="BJ128" i="12"/>
  <c r="BD129" i="12"/>
  <c r="BB133" i="12"/>
  <c r="J140" i="12"/>
  <c r="BS140" i="12" s="1"/>
  <c r="BL144" i="12"/>
  <c r="AR150" i="12"/>
  <c r="AP158" i="12"/>
  <c r="AP164" i="12"/>
  <c r="J167" i="12"/>
  <c r="BS167" i="12" s="1"/>
  <c r="L173" i="12"/>
  <c r="X194" i="12"/>
  <c r="BN194" i="12"/>
  <c r="AB202" i="12"/>
  <c r="BJ233" i="12"/>
  <c r="AJ237" i="12"/>
  <c r="AW17" i="12"/>
  <c r="AF18" i="12"/>
  <c r="AU27" i="12"/>
  <c r="AU41" i="12"/>
  <c r="BI48" i="12"/>
  <c r="Y59" i="12"/>
  <c r="AB85" i="12"/>
  <c r="BL85" i="12"/>
  <c r="AD93" i="12"/>
  <c r="Y112" i="12"/>
  <c r="AY164" i="12"/>
  <c r="AE167" i="12"/>
  <c r="Q173" i="12"/>
  <c r="AE176" i="12"/>
  <c r="AY213" i="12"/>
  <c r="AH214" i="12"/>
  <c r="W221" i="12"/>
  <c r="K233" i="12"/>
  <c r="AS237" i="12"/>
  <c r="BG41" i="12"/>
  <c r="BF59" i="12"/>
  <c r="AJ85" i="12"/>
  <c r="BG93" i="12"/>
  <c r="AV112" i="12"/>
  <c r="O120" i="12"/>
  <c r="BQ150" i="12"/>
  <c r="BN158" i="12"/>
  <c r="AZ164" i="12"/>
  <c r="O199" i="12"/>
  <c r="N233" i="12"/>
  <c r="BI237" i="12"/>
  <c r="N14" i="12"/>
  <c r="BA16" i="12"/>
  <c r="AZ18" i="12"/>
  <c r="AU22" i="12"/>
  <c r="BM27" i="12"/>
  <c r="AR30" i="12"/>
  <c r="AO36" i="12"/>
  <c r="BL41" i="12"/>
  <c r="BA45" i="12"/>
  <c r="J82" i="12"/>
  <c r="BS82" i="12" s="1"/>
  <c r="J85" i="12"/>
  <c r="AQ85" i="12"/>
  <c r="AW103" i="12"/>
  <c r="K105" i="12"/>
  <c r="AY108" i="12"/>
  <c r="M109" i="12"/>
  <c r="AD109" i="12"/>
  <c r="AX109" i="12"/>
  <c r="BQ109" i="12"/>
  <c r="Q111" i="12"/>
  <c r="P120" i="12"/>
  <c r="N123" i="12"/>
  <c r="U124" i="12"/>
  <c r="AF125" i="12"/>
  <c r="AP128" i="12"/>
  <c r="AB140" i="12"/>
  <c r="O157" i="12"/>
  <c r="O158" i="12"/>
  <c r="AO160" i="12"/>
  <c r="L164" i="12"/>
  <c r="BI164" i="12"/>
  <c r="AF166" i="12"/>
  <c r="BB167" i="12"/>
  <c r="AL173" i="12"/>
  <c r="AR176" i="12"/>
  <c r="BH182" i="12"/>
  <c r="BE190" i="12"/>
  <c r="AP194" i="12"/>
  <c r="AR196" i="12"/>
  <c r="AE199" i="12"/>
  <c r="X206" i="12"/>
  <c r="N212" i="12"/>
  <c r="BH214" i="12"/>
  <c r="S216" i="12"/>
  <c r="M219" i="12"/>
  <c r="U14" i="12"/>
  <c r="BI18" i="12"/>
  <c r="BP27" i="12"/>
  <c r="T82" i="12"/>
  <c r="K85" i="12"/>
  <c r="AR85" i="12"/>
  <c r="S105" i="12"/>
  <c r="AH120" i="12"/>
  <c r="R123" i="12"/>
  <c r="AO125" i="12"/>
  <c r="K144" i="12"/>
  <c r="AD157" i="12"/>
  <c r="Q158" i="12"/>
  <c r="M164" i="12"/>
  <c r="BQ166" i="12"/>
  <c r="AW173" i="12"/>
  <c r="AS194" i="12"/>
  <c r="AY199" i="12"/>
  <c r="BD206" i="12"/>
  <c r="R211" i="12"/>
  <c r="AN212" i="12"/>
  <c r="W226" i="12"/>
  <c r="S233" i="12"/>
  <c r="N12" i="12"/>
  <c r="AG14" i="12"/>
  <c r="N18" i="12"/>
  <c r="L27" i="12"/>
  <c r="BH30" i="12"/>
  <c r="AE38" i="12"/>
  <c r="M85" i="12"/>
  <c r="AT85" i="12"/>
  <c r="L86" i="12"/>
  <c r="AD105" i="12"/>
  <c r="AI120" i="12"/>
  <c r="AN123" i="12"/>
  <c r="AV125" i="12"/>
  <c r="BB173" i="12"/>
  <c r="BG176" i="12"/>
  <c r="K187" i="12"/>
  <c r="L194" i="12"/>
  <c r="BB194" i="12"/>
  <c r="AC226" i="12"/>
  <c r="V233" i="12"/>
  <c r="J237" i="12"/>
  <c r="BS237" i="12" s="1"/>
  <c r="AI105" i="12"/>
  <c r="BG123" i="12"/>
  <c r="AF164" i="12"/>
  <c r="M194" i="12"/>
  <c r="BD194" i="12"/>
  <c r="U198" i="12"/>
  <c r="J202" i="12"/>
  <c r="BS202" i="12" s="1"/>
  <c r="AV211" i="12"/>
  <c r="O214" i="12"/>
  <c r="AL216" i="12"/>
  <c r="AU219" i="12"/>
  <c r="BC233" i="12"/>
  <c r="AZ14" i="12"/>
  <c r="Y23" i="12"/>
  <c r="BN33" i="12"/>
  <c r="R59" i="12"/>
  <c r="T74" i="12"/>
  <c r="Z85" i="12"/>
  <c r="BH85" i="12"/>
  <c r="BH105" i="12"/>
  <c r="BH123" i="12"/>
  <c r="P150" i="12"/>
  <c r="AM158" i="12"/>
  <c r="AA159" i="12"/>
  <c r="U194" i="12"/>
  <c r="BL194" i="12"/>
  <c r="N202" i="12"/>
  <c r="BM211" i="12"/>
  <c r="W214" i="12"/>
  <c r="AL230" i="12"/>
  <c r="BG233" i="12"/>
  <c r="AF237" i="12"/>
  <c r="AX24" i="12"/>
  <c r="BL29" i="12"/>
  <c r="BN29" i="12"/>
  <c r="BH62" i="12"/>
  <c r="T62" i="12"/>
  <c r="BM71" i="12"/>
  <c r="AP71" i="12"/>
  <c r="AY12" i="12"/>
  <c r="AD15" i="12"/>
  <c r="BM24" i="12"/>
  <c r="U29" i="12"/>
  <c r="AV41" i="12"/>
  <c r="AB41" i="12"/>
  <c r="BA41" i="12"/>
  <c r="BJ44" i="12"/>
  <c r="Z44" i="12"/>
  <c r="BN44" i="12"/>
  <c r="O45" i="12"/>
  <c r="AP45" i="12"/>
  <c r="BQ45" i="12"/>
  <c r="AR46" i="12"/>
  <c r="Q50" i="12"/>
  <c r="AS52" i="12"/>
  <c r="U52" i="12"/>
  <c r="BN60" i="12"/>
  <c r="K60" i="12"/>
  <c r="W62" i="12"/>
  <c r="K71" i="12"/>
  <c r="BM77" i="12"/>
  <c r="U77" i="12"/>
  <c r="AZ83" i="12"/>
  <c r="AW83" i="12"/>
  <c r="AL83" i="12"/>
  <c r="AB83" i="12"/>
  <c r="Z83" i="12"/>
  <c r="BJ89" i="12"/>
  <c r="AX89" i="12"/>
  <c r="AF89" i="12"/>
  <c r="AT101" i="12"/>
  <c r="AI124" i="12"/>
  <c r="AH29" i="12"/>
  <c r="AV46" i="12"/>
  <c r="AM50" i="12"/>
  <c r="R60" i="12"/>
  <c r="AG62" i="12"/>
  <c r="S71" i="12"/>
  <c r="BJ72" i="12"/>
  <c r="T72" i="12"/>
  <c r="BG75" i="12"/>
  <c r="AO75" i="12"/>
  <c r="BB101" i="12"/>
  <c r="AV124" i="12"/>
  <c r="T12" i="12"/>
  <c r="BH12" i="12"/>
  <c r="BA13" i="12"/>
  <c r="AO14" i="12"/>
  <c r="AL16" i="12"/>
  <c r="BK18" i="12"/>
  <c r="AQ18" i="12"/>
  <c r="BD18" i="12"/>
  <c r="BP20" i="12"/>
  <c r="AL20" i="12"/>
  <c r="BD20" i="12"/>
  <c r="K22" i="12"/>
  <c r="BA29" i="12"/>
  <c r="AC30" i="12"/>
  <c r="N37" i="12"/>
  <c r="O38" i="12"/>
  <c r="L41" i="12"/>
  <c r="BJ41" i="12"/>
  <c r="L43" i="12"/>
  <c r="T44" i="12"/>
  <c r="X45" i="12"/>
  <c r="J48" i="12"/>
  <c r="BF49" i="12"/>
  <c r="AD49" i="12"/>
  <c r="P52" i="12"/>
  <c r="AJ59" i="12"/>
  <c r="AD60" i="12"/>
  <c r="AJ62" i="12"/>
  <c r="AD66" i="12"/>
  <c r="AF68" i="12"/>
  <c r="BI70" i="12"/>
  <c r="BN70" i="12"/>
  <c r="W70" i="12"/>
  <c r="AZ70" i="12"/>
  <c r="V71" i="12"/>
  <c r="K72" i="12"/>
  <c r="BK75" i="12"/>
  <c r="Z80" i="12"/>
  <c r="AU82" i="12"/>
  <c r="AG82" i="12"/>
  <c r="AC82" i="12"/>
  <c r="L83" i="12"/>
  <c r="BO89" i="12"/>
  <c r="X12" i="12"/>
  <c r="BN12" i="12"/>
  <c r="AP16" i="12"/>
  <c r="BF27" i="12"/>
  <c r="AT27" i="12"/>
  <c r="N27" i="12"/>
  <c r="AM27" i="12"/>
  <c r="BH40" i="12"/>
  <c r="BA40" i="12"/>
  <c r="BL46" i="12"/>
  <c r="AE46" i="12"/>
  <c r="AJ60" i="12"/>
  <c r="BD62" i="12"/>
  <c r="AV66" i="12"/>
  <c r="AI71" i="12"/>
  <c r="AC72" i="12"/>
  <c r="BN101" i="12"/>
  <c r="BQ101" i="12"/>
  <c r="BA101" i="12"/>
  <c r="AK101" i="12"/>
  <c r="T101" i="12"/>
  <c r="BO101" i="12"/>
  <c r="AZ101" i="12"/>
  <c r="AH101" i="12"/>
  <c r="R101" i="12"/>
  <c r="BL101" i="12"/>
  <c r="AU101" i="12"/>
  <c r="AF101" i="12"/>
  <c r="P101" i="12"/>
  <c r="BH101" i="12"/>
  <c r="AR101" i="12"/>
  <c r="AB101" i="12"/>
  <c r="L101" i="12"/>
  <c r="BF101" i="12"/>
  <c r="AQ101" i="12"/>
  <c r="AA101" i="12"/>
  <c r="K101" i="12"/>
  <c r="BD101" i="12"/>
  <c r="AP101" i="12"/>
  <c r="Z101" i="12"/>
  <c r="J101" i="12"/>
  <c r="BS101" i="12" s="1"/>
  <c r="BI106" i="12"/>
  <c r="U106" i="12"/>
  <c r="BA106" i="12"/>
  <c r="O106" i="12"/>
  <c r="AV106" i="12"/>
  <c r="L106" i="12"/>
  <c r="AM106" i="12"/>
  <c r="AG106" i="12"/>
  <c r="AC106" i="12"/>
  <c r="AL115" i="12"/>
  <c r="BP115" i="12"/>
  <c r="AD115" i="12"/>
  <c r="BJ115" i="12"/>
  <c r="Y115" i="12"/>
  <c r="BC115" i="12"/>
  <c r="W115" i="12"/>
  <c r="BB115" i="12"/>
  <c r="N115" i="12"/>
  <c r="AU115" i="12"/>
  <c r="K115" i="12"/>
  <c r="P33" i="12"/>
  <c r="AJ37" i="12"/>
  <c r="AW38" i="12"/>
  <c r="K40" i="12"/>
  <c r="Z41" i="12"/>
  <c r="AR43" i="12"/>
  <c r="BI45" i="12"/>
  <c r="BN45" i="12"/>
  <c r="AR45" i="12"/>
  <c r="W45" i="12"/>
  <c r="AE45" i="12"/>
  <c r="BD45" i="12"/>
  <c r="K46" i="12"/>
  <c r="W48" i="12"/>
  <c r="BC52" i="12"/>
  <c r="AV60" i="12"/>
  <c r="AU71" i="12"/>
  <c r="O101" i="12"/>
  <c r="W106" i="12"/>
  <c r="X115" i="12"/>
  <c r="AZ117" i="12"/>
  <c r="BP117" i="12"/>
  <c r="O117" i="12"/>
  <c r="BN117" i="12"/>
  <c r="M117" i="12"/>
  <c r="BE117" i="12"/>
  <c r="L117" i="12"/>
  <c r="AN117" i="12"/>
  <c r="AM117" i="12"/>
  <c r="AD117" i="12"/>
  <c r="AC12" i="12"/>
  <c r="N16" i="12"/>
  <c r="AV16" i="12"/>
  <c r="R17" i="12"/>
  <c r="BN22" i="12"/>
  <c r="P27" i="12"/>
  <c r="AW27" i="12"/>
  <c r="BD30" i="12"/>
  <c r="X30" i="12"/>
  <c r="AL30" i="12"/>
  <c r="AH33" i="12"/>
  <c r="BH35" i="12"/>
  <c r="BC35" i="12"/>
  <c r="AK37" i="12"/>
  <c r="BM38" i="12"/>
  <c r="AC40" i="12"/>
  <c r="AJ41" i="12"/>
  <c r="BO43" i="12"/>
  <c r="AR44" i="12"/>
  <c r="J45" i="12"/>
  <c r="BS45" i="12" s="1"/>
  <c r="AG45" i="12"/>
  <c r="BE45" i="12"/>
  <c r="L46" i="12"/>
  <c r="AK47" i="12"/>
  <c r="M47" i="12"/>
  <c r="AN48" i="12"/>
  <c r="BL52" i="12"/>
  <c r="O54" i="12"/>
  <c r="AQ59" i="12"/>
  <c r="AH59" i="12"/>
  <c r="BJ59" i="12"/>
  <c r="BB60" i="12"/>
  <c r="AB65" i="12"/>
  <c r="BM69" i="12"/>
  <c r="AL69" i="12"/>
  <c r="BG71" i="12"/>
  <c r="BN72" i="12"/>
  <c r="BD92" i="12"/>
  <c r="AL92" i="12"/>
  <c r="AA92" i="12"/>
  <c r="BN24" i="12"/>
  <c r="S24" i="12"/>
  <c r="AI12" i="12"/>
  <c r="Q16" i="12"/>
  <c r="AY16" i="12"/>
  <c r="AQ17" i="12"/>
  <c r="V21" i="12"/>
  <c r="AH21" i="12"/>
  <c r="Y24" i="12"/>
  <c r="Q27" i="12"/>
  <c r="BC27" i="12"/>
  <c r="K30" i="12"/>
  <c r="AQ30" i="12"/>
  <c r="AV33" i="12"/>
  <c r="Q35" i="12"/>
  <c r="AT37" i="12"/>
  <c r="AM41" i="12"/>
  <c r="AY44" i="12"/>
  <c r="L45" i="12"/>
  <c r="AJ45" i="12"/>
  <c r="BJ45" i="12"/>
  <c r="R46" i="12"/>
  <c r="AX48" i="12"/>
  <c r="BO52" i="12"/>
  <c r="AE54" i="12"/>
  <c r="P59" i="12"/>
  <c r="T69" i="12"/>
  <c r="BO71" i="12"/>
  <c r="AX74" i="12"/>
  <c r="J92" i="12"/>
  <c r="BS92" i="12" s="1"/>
  <c r="BA97" i="12"/>
  <c r="AJ97" i="12"/>
  <c r="S97" i="12"/>
  <c r="AD101" i="12"/>
  <c r="BK106" i="12"/>
  <c r="BD115" i="12"/>
  <c r="BM124" i="12"/>
  <c r="BL124" i="12"/>
  <c r="AU124" i="12"/>
  <c r="AH124" i="12"/>
  <c r="S124" i="12"/>
  <c r="BI124" i="12"/>
  <c r="AT124" i="12"/>
  <c r="AD124" i="12"/>
  <c r="P124" i="12"/>
  <c r="BH124" i="12"/>
  <c r="AQ124" i="12"/>
  <c r="AC124" i="12"/>
  <c r="O124" i="12"/>
  <c r="BD124" i="12"/>
  <c r="AP124" i="12"/>
  <c r="AB124" i="12"/>
  <c r="N124" i="12"/>
  <c r="BC124" i="12"/>
  <c r="AM124" i="12"/>
  <c r="Z124" i="12"/>
  <c r="L124" i="12"/>
  <c r="BQ124" i="12"/>
  <c r="AZ124" i="12"/>
  <c r="AL124" i="12"/>
  <c r="X124" i="12"/>
  <c r="K124" i="12"/>
  <c r="BO124" i="12"/>
  <c r="AY124" i="12"/>
  <c r="AK124" i="12"/>
  <c r="W124" i="12"/>
  <c r="J124" i="12"/>
  <c r="Z112" i="12"/>
  <c r="BC121" i="12"/>
  <c r="AV123" i="12"/>
  <c r="L135" i="12"/>
  <c r="AW135" i="12"/>
  <c r="J136" i="12"/>
  <c r="BS136" i="12" s="1"/>
  <c r="X136" i="12"/>
  <c r="AR136" i="12"/>
  <c r="BJ136" i="12"/>
  <c r="K138" i="12"/>
  <c r="T142" i="12"/>
  <c r="P143" i="12"/>
  <c r="BG168" i="12"/>
  <c r="BL168" i="12"/>
  <c r="AK168" i="12"/>
  <c r="M168" i="12"/>
  <c r="BI168" i="12"/>
  <c r="AJ168" i="12"/>
  <c r="L168" i="12"/>
  <c r="AY168" i="12"/>
  <c r="AA168" i="12"/>
  <c r="AV168" i="12"/>
  <c r="S168" i="12"/>
  <c r="BH168" i="12"/>
  <c r="Q175" i="12"/>
  <c r="N85" i="12"/>
  <c r="AD85" i="12"/>
  <c r="AX85" i="12"/>
  <c r="BP85" i="12"/>
  <c r="AR93" i="12"/>
  <c r="AD94" i="12"/>
  <c r="W105" i="12"/>
  <c r="AS108" i="12"/>
  <c r="U109" i="12"/>
  <c r="AI109" i="12"/>
  <c r="AV109" i="12"/>
  <c r="BJ109" i="12"/>
  <c r="AQ112" i="12"/>
  <c r="R120" i="12"/>
  <c r="L121" i="12"/>
  <c r="BH121" i="12"/>
  <c r="K123" i="12"/>
  <c r="BB123" i="12"/>
  <c r="AD129" i="12"/>
  <c r="M135" i="12"/>
  <c r="BF135" i="12"/>
  <c r="K136" i="12"/>
  <c r="Z136" i="12"/>
  <c r="AS136" i="12"/>
  <c r="BK136" i="12"/>
  <c r="AQ138" i="12"/>
  <c r="AQ140" i="12"/>
  <c r="AA140" i="12"/>
  <c r="AS140" i="12"/>
  <c r="X142" i="12"/>
  <c r="AR143" i="12"/>
  <c r="R144" i="12"/>
  <c r="AJ148" i="12"/>
  <c r="BK157" i="12"/>
  <c r="BO157" i="12"/>
  <c r="W157" i="12"/>
  <c r="BI157" i="12"/>
  <c r="P157" i="12"/>
  <c r="AR157" i="12"/>
  <c r="AJ157" i="12"/>
  <c r="AX160" i="12"/>
  <c r="AB160" i="12"/>
  <c r="T160" i="12"/>
  <c r="BP160" i="12"/>
  <c r="BH164" i="12"/>
  <c r="BN164" i="12"/>
  <c r="AW164" i="12"/>
  <c r="AD164" i="12"/>
  <c r="K164" i="12"/>
  <c r="BM164" i="12"/>
  <c r="AR164" i="12"/>
  <c r="AB164" i="12"/>
  <c r="J164" i="12"/>
  <c r="BS164" i="12" s="1"/>
  <c r="BG164" i="12"/>
  <c r="AL164" i="12"/>
  <c r="T164" i="12"/>
  <c r="BA164" i="12"/>
  <c r="AH164" i="12"/>
  <c r="Q164" i="12"/>
  <c r="AQ164" i="12"/>
  <c r="N168" i="12"/>
  <c r="BO168" i="12"/>
  <c r="BG178" i="12"/>
  <c r="AX178" i="12"/>
  <c r="Y178" i="12"/>
  <c r="Q178" i="12"/>
  <c r="P85" i="12"/>
  <c r="AF85" i="12"/>
  <c r="AY85" i="12"/>
  <c r="AT112" i="12"/>
  <c r="Q135" i="12"/>
  <c r="BI135" i="12"/>
  <c r="L136" i="12"/>
  <c r="AC136" i="12"/>
  <c r="AT136" i="12"/>
  <c r="Y142" i="12"/>
  <c r="BP167" i="12"/>
  <c r="BF167" i="12"/>
  <c r="AI167" i="12"/>
  <c r="O167" i="12"/>
  <c r="BC167" i="12"/>
  <c r="AH167" i="12"/>
  <c r="K167" i="12"/>
  <c r="AU167" i="12"/>
  <c r="W167" i="12"/>
  <c r="BO167" i="12"/>
  <c r="AQ167" i="12"/>
  <c r="V167" i="12"/>
  <c r="AZ167" i="12"/>
  <c r="Q168" i="12"/>
  <c r="BP168" i="12"/>
  <c r="BO181" i="12"/>
  <c r="BF181" i="12"/>
  <c r="O181" i="12"/>
  <c r="BB181" i="12"/>
  <c r="L181" i="12"/>
  <c r="AR181" i="12"/>
  <c r="AM181" i="12"/>
  <c r="AC181" i="12"/>
  <c r="Z181" i="12"/>
  <c r="BI129" i="12"/>
  <c r="BB129" i="12"/>
  <c r="Z129" i="12"/>
  <c r="AN129" i="12"/>
  <c r="T135" i="12"/>
  <c r="BJ135" i="12"/>
  <c r="M136" i="12"/>
  <c r="AF136" i="12"/>
  <c r="AY136" i="12"/>
  <c r="AT142" i="12"/>
  <c r="AE144" i="12"/>
  <c r="BM145" i="12"/>
  <c r="AX145" i="12"/>
  <c r="AL145" i="12"/>
  <c r="AM148" i="12"/>
  <c r="BJ162" i="12"/>
  <c r="BA162" i="12"/>
  <c r="Z162" i="12"/>
  <c r="AB168" i="12"/>
  <c r="R181" i="12"/>
  <c r="S85" i="12"/>
  <c r="AM85" i="12"/>
  <c r="BF85" i="12"/>
  <c r="AV91" i="12"/>
  <c r="BA94" i="12"/>
  <c r="AQ105" i="12"/>
  <c r="AE107" i="12"/>
  <c r="R108" i="12"/>
  <c r="BL108" i="12"/>
  <c r="L109" i="12"/>
  <c r="Z109" i="12"/>
  <c r="AM109" i="12"/>
  <c r="BA109" i="12"/>
  <c r="BO109" i="12"/>
  <c r="N112" i="12"/>
  <c r="BB112" i="12"/>
  <c r="AJ120" i="12"/>
  <c r="Z121" i="12"/>
  <c r="X123" i="12"/>
  <c r="BP123" i="12"/>
  <c r="AZ125" i="12"/>
  <c r="AU125" i="12"/>
  <c r="BA125" i="12"/>
  <c r="M129" i="12"/>
  <c r="AO129" i="12"/>
  <c r="Z135" i="12"/>
  <c r="BN135" i="12"/>
  <c r="N136" i="12"/>
  <c r="AI136" i="12"/>
  <c r="BA136" i="12"/>
  <c r="P145" i="12"/>
  <c r="Q167" i="12"/>
  <c r="BG167" i="12"/>
  <c r="AC168" i="12"/>
  <c r="W85" i="12"/>
  <c r="AN85" i="12"/>
  <c r="BG85" i="12"/>
  <c r="BH94" i="12"/>
  <c r="AU105" i="12"/>
  <c r="BC107" i="12"/>
  <c r="P112" i="12"/>
  <c r="BE112" i="12"/>
  <c r="BB120" i="12"/>
  <c r="AD121" i="12"/>
  <c r="AD123" i="12"/>
  <c r="N129" i="12"/>
  <c r="AR129" i="12"/>
  <c r="AH135" i="12"/>
  <c r="T136" i="12"/>
  <c r="AJ136" i="12"/>
  <c r="BD136" i="12"/>
  <c r="BP144" i="12"/>
  <c r="AK144" i="12"/>
  <c r="M144" i="12"/>
  <c r="BH144" i="12"/>
  <c r="AB144" i="12"/>
  <c r="BA144" i="12"/>
  <c r="S144" i="12"/>
  <c r="AN144" i="12"/>
  <c r="BL148" i="12"/>
  <c r="AQ148" i="12"/>
  <c r="L148" i="12"/>
  <c r="AH148" i="12"/>
  <c r="T148" i="12"/>
  <c r="BQ148" i="12"/>
  <c r="X164" i="12"/>
  <c r="BJ164" i="12"/>
  <c r="R167" i="12"/>
  <c r="BM167" i="12"/>
  <c r="AQ168" i="12"/>
  <c r="AM169" i="12"/>
  <c r="AJ169" i="12"/>
  <c r="BQ181" i="12"/>
  <c r="BC189" i="12"/>
  <c r="R189" i="12"/>
  <c r="P189" i="12"/>
  <c r="BF189" i="12"/>
  <c r="AR189" i="12"/>
  <c r="AQ189" i="12"/>
  <c r="AD189" i="12"/>
  <c r="L94" i="12"/>
  <c r="BN94" i="12"/>
  <c r="BC105" i="12"/>
  <c r="V112" i="12"/>
  <c r="BF112" i="12"/>
  <c r="AO121" i="12"/>
  <c r="AF123" i="12"/>
  <c r="P129" i="12"/>
  <c r="AU129" i="12"/>
  <c r="V136" i="12"/>
  <c r="AK136" i="12"/>
  <c r="J144" i="12"/>
  <c r="BS144" i="12" s="1"/>
  <c r="AX144" i="12"/>
  <c r="K148" i="12"/>
  <c r="BO152" i="12"/>
  <c r="L152" i="12"/>
  <c r="AS152" i="12"/>
  <c r="AQ152" i="12"/>
  <c r="BN161" i="12"/>
  <c r="R161" i="12"/>
  <c r="N161" i="12"/>
  <c r="BG161" i="12"/>
  <c r="BQ164" i="12"/>
  <c r="AB167" i="12"/>
  <c r="AR168" i="12"/>
  <c r="BQ135" i="12"/>
  <c r="AI135" i="12"/>
  <c r="AQ135" i="12"/>
  <c r="BQ136" i="12"/>
  <c r="BP136" i="12"/>
  <c r="AU136" i="12"/>
  <c r="AH136" i="12"/>
  <c r="P136" i="12"/>
  <c r="W136" i="12"/>
  <c r="AP136" i="12"/>
  <c r="BI136" i="12"/>
  <c r="AM138" i="12"/>
  <c r="V138" i="12"/>
  <c r="AN142" i="12"/>
  <c r="BP142" i="12"/>
  <c r="BJ143" i="12"/>
  <c r="AD143" i="12"/>
  <c r="BJ172" i="12"/>
  <c r="AZ172" i="12"/>
  <c r="AY175" i="12"/>
  <c r="X175" i="12"/>
  <c r="T175" i="12"/>
  <c r="AE195" i="12"/>
  <c r="BD195" i="12"/>
  <c r="T199" i="12"/>
  <c r="AM199" i="12"/>
  <c r="BL199" i="12"/>
  <c r="X204" i="12"/>
  <c r="T205" i="12"/>
  <c r="AL205" i="12"/>
  <c r="BA205" i="12"/>
  <c r="AE206" i="12"/>
  <c r="BQ206" i="12"/>
  <c r="AE210" i="12"/>
  <c r="N217" i="12"/>
  <c r="AD217" i="12"/>
  <c r="BB217" i="12"/>
  <c r="W199" i="12"/>
  <c r="AQ199" i="12"/>
  <c r="BO199" i="12"/>
  <c r="AF204" i="12"/>
  <c r="V205" i="12"/>
  <c r="AM205" i="12"/>
  <c r="BB205" i="12"/>
  <c r="AP206" i="12"/>
  <c r="AP210" i="12"/>
  <c r="O217" i="12"/>
  <c r="AH217" i="12"/>
  <c r="BF217" i="12"/>
  <c r="X225" i="12"/>
  <c r="AM128" i="12"/>
  <c r="BQ128" i="12"/>
  <c r="U150" i="12"/>
  <c r="BK158" i="12"/>
  <c r="BP159" i="12"/>
  <c r="T173" i="12"/>
  <c r="BM173" i="12"/>
  <c r="U176" i="12"/>
  <c r="BQ176" i="12"/>
  <c r="AA187" i="12"/>
  <c r="AL190" i="12"/>
  <c r="R191" i="12"/>
  <c r="AR193" i="12"/>
  <c r="P194" i="12"/>
  <c r="AL194" i="12"/>
  <c r="BF194" i="12"/>
  <c r="K195" i="12"/>
  <c r="AI195" i="12"/>
  <c r="BK195" i="12"/>
  <c r="Q196" i="12"/>
  <c r="AW196" i="12"/>
  <c r="J199" i="12"/>
  <c r="BS199" i="12" s="1"/>
  <c r="Z199" i="12"/>
  <c r="AR199" i="12"/>
  <c r="AK204" i="12"/>
  <c r="J205" i="12"/>
  <c r="BS205" i="12" s="1"/>
  <c r="X205" i="12"/>
  <c r="AN205" i="12"/>
  <c r="BG205" i="12"/>
  <c r="J206" i="12"/>
  <c r="BS206" i="12" s="1"/>
  <c r="AR206" i="12"/>
  <c r="BH210" i="12"/>
  <c r="AA211" i="12"/>
  <c r="S212" i="12"/>
  <c r="T214" i="12"/>
  <c r="X216" i="12"/>
  <c r="BP216" i="12"/>
  <c r="P217" i="12"/>
  <c r="AI217" i="12"/>
  <c r="BG217" i="12"/>
  <c r="BD219" i="12"/>
  <c r="Z221" i="12"/>
  <c r="BF221" i="12"/>
  <c r="AT225" i="12"/>
  <c r="AH226" i="12"/>
  <c r="AJ227" i="12"/>
  <c r="AJ230" i="12"/>
  <c r="AI233" i="12"/>
  <c r="T236" i="12"/>
  <c r="AO150" i="12"/>
  <c r="Y173" i="12"/>
  <c r="AA176" i="12"/>
  <c r="AP187" i="12"/>
  <c r="AO190" i="12"/>
  <c r="Z191" i="12"/>
  <c r="BB193" i="12"/>
  <c r="Q194" i="12"/>
  <c r="AN194" i="12"/>
  <c r="BH194" i="12"/>
  <c r="N195" i="12"/>
  <c r="AN195" i="12"/>
  <c r="BN195" i="12"/>
  <c r="K199" i="12"/>
  <c r="AA199" i="12"/>
  <c r="AT199" i="12"/>
  <c r="AX204" i="12"/>
  <c r="K205" i="12"/>
  <c r="AB205" i="12"/>
  <c r="AP205" i="12"/>
  <c r="BI205" i="12"/>
  <c r="L206" i="12"/>
  <c r="AU206" i="12"/>
  <c r="BM210" i="12"/>
  <c r="AD211" i="12"/>
  <c r="T212" i="12"/>
  <c r="R217" i="12"/>
  <c r="AL217" i="12"/>
  <c r="BQ217" i="12"/>
  <c r="BN219" i="12"/>
  <c r="AB221" i="12"/>
  <c r="BH221" i="12"/>
  <c r="AL226" i="12"/>
  <c r="AM233" i="12"/>
  <c r="AC234" i="12"/>
  <c r="AB236" i="12"/>
  <c r="V237" i="12"/>
  <c r="T238" i="12"/>
  <c r="W240" i="12"/>
  <c r="BN187" i="12"/>
  <c r="AI191" i="12"/>
  <c r="P195" i="12"/>
  <c r="AP195" i="12"/>
  <c r="BO195" i="12"/>
  <c r="N199" i="12"/>
  <c r="AB199" i="12"/>
  <c r="AV199" i="12"/>
  <c r="BE204" i="12"/>
  <c r="L205" i="12"/>
  <c r="AC205" i="12"/>
  <c r="AQ205" i="12"/>
  <c r="BJ205" i="12"/>
  <c r="T206" i="12"/>
  <c r="BA206" i="12"/>
  <c r="AJ212" i="12"/>
  <c r="V217" i="12"/>
  <c r="AP217" i="12"/>
  <c r="AD221" i="12"/>
  <c r="BJ221" i="12"/>
  <c r="AX226" i="12"/>
  <c r="AQ233" i="12"/>
  <c r="AE236" i="12"/>
  <c r="BG204" i="12"/>
  <c r="Z217" i="12"/>
  <c r="AS217" i="12"/>
  <c r="AZ226" i="12"/>
  <c r="BK236" i="12"/>
  <c r="AU173" i="12"/>
  <c r="BQ190" i="12"/>
  <c r="BB191" i="12"/>
  <c r="AB194" i="12"/>
  <c r="AV194" i="12"/>
  <c r="X195" i="12"/>
  <c r="AV195" i="12"/>
  <c r="AD198" i="12"/>
  <c r="P199" i="12"/>
  <c r="AF199" i="12"/>
  <c r="BB199" i="12"/>
  <c r="P204" i="12"/>
  <c r="BP204" i="12"/>
  <c r="P205" i="12"/>
  <c r="AE205" i="12"/>
  <c r="AX205" i="12"/>
  <c r="BP205" i="12"/>
  <c r="Z206" i="12"/>
  <c r="BJ206" i="12"/>
  <c r="O210" i="12"/>
  <c r="BB212" i="12"/>
  <c r="AV216" i="12"/>
  <c r="J217" i="12"/>
  <c r="BS217" i="12" s="1"/>
  <c r="AA217" i="12"/>
  <c r="AX217" i="12"/>
  <c r="Z219" i="12"/>
  <c r="L221" i="12"/>
  <c r="AM221" i="12"/>
  <c r="N226" i="12"/>
  <c r="BI226" i="12"/>
  <c r="AL228" i="12"/>
  <c r="Q159" i="12"/>
  <c r="J173" i="12"/>
  <c r="BS173" i="12" s="1"/>
  <c r="AV173" i="12"/>
  <c r="AV176" i="12"/>
  <c r="K193" i="12"/>
  <c r="J194" i="12"/>
  <c r="BS194" i="12" s="1"/>
  <c r="AC194" i="12"/>
  <c r="Z195" i="12"/>
  <c r="AY195" i="12"/>
  <c r="R199" i="12"/>
  <c r="AH199" i="12"/>
  <c r="V204" i="12"/>
  <c r="S205" i="12"/>
  <c r="AF205" i="12"/>
  <c r="AD206" i="12"/>
  <c r="R210" i="12"/>
  <c r="K211" i="12"/>
  <c r="BB214" i="12"/>
  <c r="K216" i="12"/>
  <c r="AZ216" i="12"/>
  <c r="L217" i="12"/>
  <c r="AC217" i="12"/>
  <c r="BA217" i="12"/>
  <c r="V218" i="12"/>
  <c r="AH219" i="12"/>
  <c r="Z220" i="12"/>
  <c r="N221" i="12"/>
  <c r="AR221" i="12"/>
  <c r="O226" i="12"/>
  <c r="M241" i="12"/>
  <c r="AR23" i="12"/>
  <c r="BO26" i="12"/>
  <c r="AZ26" i="12"/>
  <c r="AD26" i="12"/>
  <c r="BF26" i="12"/>
  <c r="X26" i="12"/>
  <c r="AX26" i="12"/>
  <c r="V26" i="12"/>
  <c r="AV26" i="12"/>
  <c r="U26" i="12"/>
  <c r="AQ26" i="12"/>
  <c r="O26" i="12"/>
  <c r="BQ26" i="12"/>
  <c r="AN26" i="12"/>
  <c r="M26" i="12"/>
  <c r="BP26" i="12"/>
  <c r="AM26" i="12"/>
  <c r="L26" i="12"/>
  <c r="BG26" i="12"/>
  <c r="AE26" i="12"/>
  <c r="BG28" i="12"/>
  <c r="AA28" i="12"/>
  <c r="AZ28" i="12"/>
  <c r="AP28" i="12"/>
  <c r="AN28" i="12"/>
  <c r="AB28" i="12"/>
  <c r="Q28" i="12"/>
  <c r="BN28" i="12"/>
  <c r="P28" i="12"/>
  <c r="BB28" i="12"/>
  <c r="BG32" i="12"/>
  <c r="AX32" i="12"/>
  <c r="BL19" i="12"/>
  <c r="AO19" i="12"/>
  <c r="AN19" i="12"/>
  <c r="Q19" i="12"/>
  <c r="AH26" i="12"/>
  <c r="BM28" i="12"/>
  <c r="BM25" i="12"/>
  <c r="BA25" i="12"/>
  <c r="AJ25" i="12"/>
  <c r="T25" i="12"/>
  <c r="BP25" i="12"/>
  <c r="AZ25" i="12"/>
  <c r="AI25" i="12"/>
  <c r="R25" i="12"/>
  <c r="BO25" i="12"/>
  <c r="AX25" i="12"/>
  <c r="AF25" i="12"/>
  <c r="N25" i="12"/>
  <c r="BL25" i="12"/>
  <c r="AT25" i="12"/>
  <c r="AD25" i="12"/>
  <c r="M25" i="12"/>
  <c r="BJ25" i="12"/>
  <c r="AS25" i="12"/>
  <c r="AB25" i="12"/>
  <c r="K25" i="12"/>
  <c r="BH25" i="12"/>
  <c r="AQ25" i="12"/>
  <c r="Z25" i="12"/>
  <c r="J25" i="12"/>
  <c r="BS25" i="12" s="1"/>
  <c r="BD25" i="12"/>
  <c r="AL25" i="12"/>
  <c r="U25" i="12"/>
  <c r="BM34" i="12"/>
  <c r="BF34" i="12"/>
  <c r="AF34" i="12"/>
  <c r="K34" i="12"/>
  <c r="BD34" i="12"/>
  <c r="AC34" i="12"/>
  <c r="AY34" i="12"/>
  <c r="W34" i="12"/>
  <c r="AV34" i="12"/>
  <c r="U34" i="12"/>
  <c r="AU34" i="12"/>
  <c r="T34" i="12"/>
  <c r="BQ34" i="12"/>
  <c r="AP34" i="12"/>
  <c r="N34" i="12"/>
  <c r="BO34" i="12"/>
  <c r="AM34" i="12"/>
  <c r="L34" i="12"/>
  <c r="AL34" i="12"/>
  <c r="BN34" i="12"/>
  <c r="BH34" i="12"/>
  <c r="AD34" i="12"/>
  <c r="X25" i="12"/>
  <c r="BP23" i="12"/>
  <c r="BH23" i="12"/>
  <c r="AN23" i="12"/>
  <c r="T23" i="12"/>
  <c r="BD23" i="12"/>
  <c r="AM23" i="12"/>
  <c r="R23" i="12"/>
  <c r="BB23" i="12"/>
  <c r="AH23" i="12"/>
  <c r="Q23" i="12"/>
  <c r="AZ23" i="12"/>
  <c r="AF23" i="12"/>
  <c r="O23" i="12"/>
  <c r="BN23" i="12"/>
  <c r="AW23" i="12"/>
  <c r="AE23" i="12"/>
  <c r="L23" i="12"/>
  <c r="BM23" i="12"/>
  <c r="AU23" i="12"/>
  <c r="AD23" i="12"/>
  <c r="J23" i="12"/>
  <c r="BS23" i="12" s="1"/>
  <c r="BJ23" i="12"/>
  <c r="AP23" i="12"/>
  <c r="X23" i="12"/>
  <c r="AP25" i="12"/>
  <c r="X15" i="12"/>
  <c r="BN15" i="12"/>
  <c r="Z20" i="12"/>
  <c r="AQ20" i="12"/>
  <c r="BJ20" i="12"/>
  <c r="AA21" i="12"/>
  <c r="AP22" i="12"/>
  <c r="N29" i="12"/>
  <c r="AT29" i="12"/>
  <c r="BM30" i="12"/>
  <c r="BG30" i="12"/>
  <c r="AT30" i="12"/>
  <c r="AH30" i="12"/>
  <c r="V30" i="12"/>
  <c r="J30" i="12"/>
  <c r="BS30" i="12" s="1"/>
  <c r="W30" i="12"/>
  <c r="AK30" i="12"/>
  <c r="AY30" i="12"/>
  <c r="BL30" i="12"/>
  <c r="M33" i="12"/>
  <c r="AS33" i="12"/>
  <c r="V35" i="12"/>
  <c r="AX36" i="12"/>
  <c r="BJ36" i="12"/>
  <c r="BL37" i="12"/>
  <c r="AA37" i="12"/>
  <c r="BG37" i="12"/>
  <c r="N38" i="12"/>
  <c r="AD38" i="12"/>
  <c r="AU38" i="12"/>
  <c r="BK38" i="12"/>
  <c r="AV40" i="12"/>
  <c r="AX43" i="12"/>
  <c r="T43" i="12"/>
  <c r="AN43" i="12"/>
  <c r="J43" i="12"/>
  <c r="BS43" i="12" s="1"/>
  <c r="BH43" i="12"/>
  <c r="AA43" i="12"/>
  <c r="AY43" i="12"/>
  <c r="O44" i="12"/>
  <c r="AI44" i="12"/>
  <c r="BD44" i="12"/>
  <c r="X46" i="12"/>
  <c r="BD46" i="12"/>
  <c r="AG50" i="12"/>
  <c r="AF52" i="12"/>
  <c r="AE53" i="12"/>
  <c r="AG55" i="12"/>
  <c r="AV65" i="12"/>
  <c r="V65" i="12"/>
  <c r="BP65" i="12"/>
  <c r="AN65" i="12"/>
  <c r="U65" i="12"/>
  <c r="BO65" i="12"/>
  <c r="AM65" i="12"/>
  <c r="S65" i="12"/>
  <c r="BG65" i="12"/>
  <c r="AK65" i="12"/>
  <c r="R65" i="12"/>
  <c r="BF65" i="12"/>
  <c r="AJ65" i="12"/>
  <c r="M65" i="12"/>
  <c r="BC65" i="12"/>
  <c r="AE65" i="12"/>
  <c r="L65" i="12"/>
  <c r="BB65" i="12"/>
  <c r="AD65" i="12"/>
  <c r="J65" i="12"/>
  <c r="BS65" i="12" s="1"/>
  <c r="BJ53" i="12"/>
  <c r="BN53" i="12"/>
  <c r="AU53" i="12"/>
  <c r="AC53" i="12"/>
  <c r="L53" i="12"/>
  <c r="BH53" i="12"/>
  <c r="AP53" i="12"/>
  <c r="U53" i="12"/>
  <c r="BQ53" i="12"/>
  <c r="AZ53" i="12"/>
  <c r="AH53" i="12"/>
  <c r="O53" i="12"/>
  <c r="AJ53" i="12"/>
  <c r="BK53" i="12"/>
  <c r="BG56" i="12"/>
  <c r="AI56" i="12"/>
  <c r="P56" i="12"/>
  <c r="BC56" i="12"/>
  <c r="AC56" i="12"/>
  <c r="BQ56" i="12"/>
  <c r="AS56" i="12"/>
  <c r="U56" i="12"/>
  <c r="BO56" i="12"/>
  <c r="AQ56" i="12"/>
  <c r="S56" i="12"/>
  <c r="BD56" i="12"/>
  <c r="AL12" i="12"/>
  <c r="AG15" i="12"/>
  <c r="AC16" i="12"/>
  <c r="BH16" i="12"/>
  <c r="AB17" i="12"/>
  <c r="AS18" i="12"/>
  <c r="K20" i="12"/>
  <c r="AD20" i="12"/>
  <c r="AW20" i="12"/>
  <c r="BN20" i="12"/>
  <c r="AN21" i="12"/>
  <c r="N22" i="12"/>
  <c r="AY22" i="12"/>
  <c r="AO24" i="12"/>
  <c r="V29" i="12"/>
  <c r="BF29" i="12"/>
  <c r="M30" i="12"/>
  <c r="Z30" i="12"/>
  <c r="AN30" i="12"/>
  <c r="BA30" i="12"/>
  <c r="BP30" i="12"/>
  <c r="V33" i="12"/>
  <c r="BB33" i="12"/>
  <c r="AM35" i="12"/>
  <c r="V36" i="12"/>
  <c r="P37" i="12"/>
  <c r="Q38" i="12"/>
  <c r="AJ38" i="12"/>
  <c r="AX38" i="12"/>
  <c r="BN38" i="12"/>
  <c r="S43" i="12"/>
  <c r="BP43" i="12"/>
  <c r="U44" i="12"/>
  <c r="AN44" i="12"/>
  <c r="BH44" i="12"/>
  <c r="AF46" i="12"/>
  <c r="BQ48" i="12"/>
  <c r="BH48" i="12"/>
  <c r="X48" i="12"/>
  <c r="AT48" i="12"/>
  <c r="M48" i="12"/>
  <c r="BK48" i="12"/>
  <c r="AI48" i="12"/>
  <c r="AZ48" i="12"/>
  <c r="AU50" i="12"/>
  <c r="J53" i="12"/>
  <c r="BS53" i="12" s="1"/>
  <c r="AK53" i="12"/>
  <c r="BP53" i="12"/>
  <c r="J56" i="12"/>
  <c r="BF56" i="12"/>
  <c r="K12" i="12"/>
  <c r="AR12" i="12"/>
  <c r="AM15" i="12"/>
  <c r="AI16" i="12"/>
  <c r="BK16" i="12"/>
  <c r="AJ17" i="12"/>
  <c r="P20" i="12"/>
  <c r="AF20" i="12"/>
  <c r="AY20" i="12"/>
  <c r="AY21" i="12"/>
  <c r="T22" i="12"/>
  <c r="BD22" i="12"/>
  <c r="AQ24" i="12"/>
  <c r="AF29" i="12"/>
  <c r="N30" i="12"/>
  <c r="AB30" i="12"/>
  <c r="AP30" i="12"/>
  <c r="BC30" i="12"/>
  <c r="BQ30" i="12"/>
  <c r="X33" i="12"/>
  <c r="AP35" i="12"/>
  <c r="V38" i="12"/>
  <c r="AL38" i="12"/>
  <c r="AZ38" i="12"/>
  <c r="BQ40" i="12"/>
  <c r="BB40" i="12"/>
  <c r="Q40" i="12"/>
  <c r="AQ40" i="12"/>
  <c r="BP40" i="12"/>
  <c r="X40" i="12"/>
  <c r="V43" i="12"/>
  <c r="W44" i="12"/>
  <c r="AQ44" i="12"/>
  <c r="BK46" i="12"/>
  <c r="AP46" i="12"/>
  <c r="V46" i="12"/>
  <c r="AY46" i="12"/>
  <c r="AG46" i="12"/>
  <c r="N46" i="12"/>
  <c r="BM46" i="12"/>
  <c r="AT46" i="12"/>
  <c r="Z46" i="12"/>
  <c r="J46" i="12"/>
  <c r="BS46" i="12" s="1"/>
  <c r="AI46" i="12"/>
  <c r="BD52" i="12"/>
  <c r="AE52" i="12"/>
  <c r="AU52" i="12"/>
  <c r="S52" i="12"/>
  <c r="BN52" i="12"/>
  <c r="AM52" i="12"/>
  <c r="M52" i="12"/>
  <c r="AY52" i="12"/>
  <c r="M53" i="12"/>
  <c r="AR53" i="12"/>
  <c r="BL55" i="12"/>
  <c r="BG55" i="12"/>
  <c r="AL55" i="12"/>
  <c r="Q55" i="12"/>
  <c r="AY55" i="12"/>
  <c r="AF55" i="12"/>
  <c r="K55" i="12"/>
  <c r="BO55" i="12"/>
  <c r="AV55" i="12"/>
  <c r="X55" i="12"/>
  <c r="BM55" i="12"/>
  <c r="AQ55" i="12"/>
  <c r="V55" i="12"/>
  <c r="AW55" i="12"/>
  <c r="R56" i="12"/>
  <c r="BI56" i="12"/>
  <c r="AV15" i="12"/>
  <c r="BB21" i="12"/>
  <c r="W22" i="12"/>
  <c r="BH22" i="12"/>
  <c r="BJ38" i="12"/>
  <c r="BI38" i="12"/>
  <c r="AV38" i="12"/>
  <c r="AG38" i="12"/>
  <c r="T38" i="12"/>
  <c r="W38" i="12"/>
  <c r="AM38" i="12"/>
  <c r="BB38" i="12"/>
  <c r="BQ42" i="12"/>
  <c r="Z42" i="12"/>
  <c r="BM50" i="12"/>
  <c r="BC50" i="12"/>
  <c r="V50" i="12"/>
  <c r="AO50" i="12"/>
  <c r="N50" i="12"/>
  <c r="BJ50" i="12"/>
  <c r="AD50" i="12"/>
  <c r="BE50" i="12"/>
  <c r="R53" i="12"/>
  <c r="AS53" i="12"/>
  <c r="W56" i="12"/>
  <c r="K15" i="12"/>
  <c r="AY15" i="12"/>
  <c r="BN21" i="12"/>
  <c r="BM29" i="12"/>
  <c r="BB29" i="12"/>
  <c r="Z29" i="12"/>
  <c r="AJ29" i="12"/>
  <c r="BP29" i="12"/>
  <c r="BM33" i="12"/>
  <c r="BD33" i="12"/>
  <c r="AA33" i="12"/>
  <c r="AI33" i="12"/>
  <c r="BO33" i="12"/>
  <c r="J38" i="12"/>
  <c r="BS38" i="12" s="1"/>
  <c r="X38" i="12"/>
  <c r="AN38" i="12"/>
  <c r="BD38" i="12"/>
  <c r="R40" i="12"/>
  <c r="AU42" i="12"/>
  <c r="BM44" i="12"/>
  <c r="BG44" i="12"/>
  <c r="AU44" i="12"/>
  <c r="AH44" i="12"/>
  <c r="V44" i="12"/>
  <c r="K44" i="12"/>
  <c r="BO44" i="12"/>
  <c r="BA44" i="12"/>
  <c r="AP44" i="12"/>
  <c r="AD44" i="12"/>
  <c r="P44" i="12"/>
  <c r="BI44" i="12"/>
  <c r="AX44" i="12"/>
  <c r="AL44" i="12"/>
  <c r="X44" i="12"/>
  <c r="M44" i="12"/>
  <c r="AC44" i="12"/>
  <c r="AV44" i="12"/>
  <c r="BP44" i="12"/>
  <c r="O50" i="12"/>
  <c r="T53" i="12"/>
  <c r="AX53" i="12"/>
  <c r="AF56" i="12"/>
  <c r="BE64" i="12"/>
  <c r="BB64" i="12"/>
  <c r="AL64" i="12"/>
  <c r="AJ64" i="12"/>
  <c r="K64" i="12"/>
  <c r="O15" i="12"/>
  <c r="BE15" i="12"/>
  <c r="BF17" i="12"/>
  <c r="S20" i="12"/>
  <c r="AN20" i="12"/>
  <c r="BG20" i="12"/>
  <c r="L21" i="12"/>
  <c r="AF22" i="12"/>
  <c r="BQ22" i="12"/>
  <c r="BO24" i="12"/>
  <c r="K29" i="12"/>
  <c r="AQ29" i="12"/>
  <c r="S30" i="12"/>
  <c r="AF30" i="12"/>
  <c r="AU30" i="12"/>
  <c r="BI30" i="12"/>
  <c r="J33" i="12"/>
  <c r="BS33" i="12" s="1"/>
  <c r="AK33" i="12"/>
  <c r="BQ33" i="12"/>
  <c r="BF35" i="12"/>
  <c r="BL35" i="12"/>
  <c r="L35" i="12"/>
  <c r="L38" i="12"/>
  <c r="Z38" i="12"/>
  <c r="AO38" i="12"/>
  <c r="BF38" i="12"/>
  <c r="AM39" i="12"/>
  <c r="Q39" i="12"/>
  <c r="AY39" i="12"/>
  <c r="Z53" i="12"/>
  <c r="BA53" i="12"/>
  <c r="AH56" i="12"/>
  <c r="BF57" i="12"/>
  <c r="AJ57" i="12"/>
  <c r="BH57" i="12"/>
  <c r="T15" i="12"/>
  <c r="BH15" i="12"/>
  <c r="BL17" i="12"/>
  <c r="X20" i="12"/>
  <c r="AP20" i="12"/>
  <c r="BH20" i="12"/>
  <c r="AL22" i="12"/>
  <c r="L29" i="12"/>
  <c r="AR29" i="12"/>
  <c r="AX30" i="12"/>
  <c r="BJ30" i="12"/>
  <c r="L33" i="12"/>
  <c r="AR33" i="12"/>
  <c r="AV37" i="12"/>
  <c r="M38" i="12"/>
  <c r="AC38" i="12"/>
  <c r="AP38" i="12"/>
  <c r="BH38" i="12"/>
  <c r="T39" i="12"/>
  <c r="AI40" i="12"/>
  <c r="AT43" i="12"/>
  <c r="N44" i="12"/>
  <c r="AF44" i="12"/>
  <c r="AZ44" i="12"/>
  <c r="T46" i="12"/>
  <c r="AW46" i="12"/>
  <c r="AJ48" i="12"/>
  <c r="Y50" i="12"/>
  <c r="AC52" i="12"/>
  <c r="AB53" i="12"/>
  <c r="BF53" i="12"/>
  <c r="AD55" i="12"/>
  <c r="AP56" i="12"/>
  <c r="T57" i="12"/>
  <c r="V45" i="12"/>
  <c r="AH45" i="12"/>
  <c r="AV45" i="12"/>
  <c r="BK45" i="12"/>
  <c r="AG68" i="12"/>
  <c r="V69" i="12"/>
  <c r="AN69" i="12"/>
  <c r="BG69" i="12"/>
  <c r="AG70" i="12"/>
  <c r="BJ70" i="12"/>
  <c r="Q71" i="12"/>
  <c r="AO71" i="12"/>
  <c r="BN71" i="12"/>
  <c r="AB72" i="12"/>
  <c r="AD77" i="12"/>
  <c r="AL80" i="12"/>
  <c r="S81" i="12"/>
  <c r="BH81" i="12"/>
  <c r="M88" i="12"/>
  <c r="S89" i="12"/>
  <c r="AI89" i="12"/>
  <c r="AZ89" i="12"/>
  <c r="BP89" i="12"/>
  <c r="AV92" i="12"/>
  <c r="N94" i="12"/>
  <c r="Z94" i="12"/>
  <c r="AO94" i="12"/>
  <c r="BB94" i="12"/>
  <c r="BQ94" i="12"/>
  <c r="T97" i="12"/>
  <c r="AN97" i="12"/>
  <c r="BI97" i="12"/>
  <c r="M98" i="12"/>
  <c r="AG98" i="12"/>
  <c r="BD98" i="12"/>
  <c r="AN103" i="12"/>
  <c r="T105" i="12"/>
  <c r="AF105" i="12"/>
  <c r="AR105" i="12"/>
  <c r="BD105" i="12"/>
  <c r="BQ105" i="12"/>
  <c r="L138" i="12"/>
  <c r="AR138" i="12"/>
  <c r="K139" i="12"/>
  <c r="BF142" i="12"/>
  <c r="BG142" i="12"/>
  <c r="AJ142" i="12"/>
  <c r="Q142" i="12"/>
  <c r="BB142" i="12"/>
  <c r="AH142" i="12"/>
  <c r="P142" i="12"/>
  <c r="AZ142" i="12"/>
  <c r="AG142" i="12"/>
  <c r="L142" i="12"/>
  <c r="AX142" i="12"/>
  <c r="AB142" i="12"/>
  <c r="K142" i="12"/>
  <c r="AV142" i="12"/>
  <c r="Z142" i="12"/>
  <c r="J142" i="12"/>
  <c r="BS142" i="12" s="1"/>
  <c r="BM142" i="12"/>
  <c r="BD147" i="12"/>
  <c r="L147" i="12"/>
  <c r="BJ185" i="12"/>
  <c r="BI185" i="12"/>
  <c r="AM185" i="12"/>
  <c r="AN185" i="12"/>
  <c r="O185" i="12"/>
  <c r="BL185" i="12"/>
  <c r="AJ185" i="12"/>
  <c r="N185" i="12"/>
  <c r="BH185" i="12"/>
  <c r="AE185" i="12"/>
  <c r="M185" i="12"/>
  <c r="BB185" i="12"/>
  <c r="AB185" i="12"/>
  <c r="AV185" i="12"/>
  <c r="X185" i="12"/>
  <c r="AT185" i="12"/>
  <c r="U185" i="12"/>
  <c r="BD185" i="12"/>
  <c r="AS185" i="12"/>
  <c r="AC185" i="12"/>
  <c r="P185" i="12"/>
  <c r="AT68" i="12"/>
  <c r="W69" i="12"/>
  <c r="AP69" i="12"/>
  <c r="BH69" i="12"/>
  <c r="AM77" i="12"/>
  <c r="AY80" i="12"/>
  <c r="W81" i="12"/>
  <c r="BL81" i="12"/>
  <c r="U88" i="12"/>
  <c r="U89" i="12"/>
  <c r="AM89" i="12"/>
  <c r="BA89" i="12"/>
  <c r="O91" i="12"/>
  <c r="BB92" i="12"/>
  <c r="O94" i="12"/>
  <c r="AC94" i="12"/>
  <c r="AP94" i="12"/>
  <c r="BD94" i="12"/>
  <c r="V97" i="12"/>
  <c r="AQ97" i="12"/>
  <c r="BJ97" i="12"/>
  <c r="N98" i="12"/>
  <c r="AJ98" i="12"/>
  <c r="BE98" i="12"/>
  <c r="L103" i="12"/>
  <c r="AV103" i="12"/>
  <c r="Q104" i="12"/>
  <c r="J105" i="12"/>
  <c r="BS105" i="12" s="1"/>
  <c r="U105" i="12"/>
  <c r="AH105" i="12"/>
  <c r="AT105" i="12"/>
  <c r="BF105" i="12"/>
  <c r="BB111" i="12"/>
  <c r="AI111" i="12"/>
  <c r="BH111" i="12"/>
  <c r="BD111" i="12"/>
  <c r="BF118" i="12"/>
  <c r="AU118" i="12"/>
  <c r="O118" i="12"/>
  <c r="AQ118" i="12"/>
  <c r="L118" i="12"/>
  <c r="BM118" i="12"/>
  <c r="AE118" i="12"/>
  <c r="BJ118" i="12"/>
  <c r="BM132" i="12"/>
  <c r="AV132" i="12"/>
  <c r="W132" i="12"/>
  <c r="BQ132" i="12"/>
  <c r="AR132" i="12"/>
  <c r="U132" i="12"/>
  <c r="BO132" i="12"/>
  <c r="AP132" i="12"/>
  <c r="P132" i="12"/>
  <c r="BJ132" i="12"/>
  <c r="AM132" i="12"/>
  <c r="N132" i="12"/>
  <c r="BF132" i="12"/>
  <c r="BA137" i="12"/>
  <c r="BP137" i="12"/>
  <c r="AW137" i="12"/>
  <c r="AP137" i="12"/>
  <c r="BN156" i="12"/>
  <c r="U156" i="12"/>
  <c r="AN156" i="12"/>
  <c r="BL156" i="12"/>
  <c r="BD156" i="12"/>
  <c r="AI156" i="12"/>
  <c r="AF156" i="12"/>
  <c r="M156" i="12"/>
  <c r="AA63" i="12"/>
  <c r="J68" i="12"/>
  <c r="BS68" i="12" s="1"/>
  <c r="BA68" i="12"/>
  <c r="J69" i="12"/>
  <c r="BS69" i="12" s="1"/>
  <c r="AB69" i="12"/>
  <c r="AT69" i="12"/>
  <c r="BL69" i="12"/>
  <c r="AV77" i="12"/>
  <c r="BJ80" i="12"/>
  <c r="AB81" i="12"/>
  <c r="AF88" i="12"/>
  <c r="X89" i="12"/>
  <c r="AN89" i="12"/>
  <c r="BC89" i="12"/>
  <c r="Z97" i="12"/>
  <c r="AS97" i="12"/>
  <c r="BK97" i="12"/>
  <c r="Q98" i="12"/>
  <c r="AL98" i="12"/>
  <c r="BH98" i="12"/>
  <c r="P118" i="12"/>
  <c r="BL118" i="12"/>
  <c r="AL121" i="12"/>
  <c r="W125" i="12"/>
  <c r="BH130" i="12"/>
  <c r="AY130" i="12"/>
  <c r="AU130" i="12"/>
  <c r="O130" i="12"/>
  <c r="J130" i="12"/>
  <c r="BS130" i="12" s="1"/>
  <c r="L132" i="12"/>
  <c r="BH132" i="12"/>
  <c r="Q137" i="12"/>
  <c r="X138" i="12"/>
  <c r="BD138" i="12"/>
  <c r="AS139" i="12"/>
  <c r="BJ170" i="12"/>
  <c r="AD170" i="12"/>
  <c r="O170" i="12"/>
  <c r="BC170" i="12"/>
  <c r="AV170" i="12"/>
  <c r="AH170" i="12"/>
  <c r="K170" i="12"/>
  <c r="BO203" i="12"/>
  <c r="AT203" i="12"/>
  <c r="X203" i="12"/>
  <c r="BJ203" i="12"/>
  <c r="AM203" i="12"/>
  <c r="T203" i="12"/>
  <c r="BB203" i="12"/>
  <c r="AD203" i="12"/>
  <c r="AY203" i="12"/>
  <c r="AA203" i="12"/>
  <c r="AV203" i="12"/>
  <c r="V203" i="12"/>
  <c r="AU203" i="12"/>
  <c r="P203" i="12"/>
  <c r="AN203" i="12"/>
  <c r="O203" i="12"/>
  <c r="BP203" i="12"/>
  <c r="AJ203" i="12"/>
  <c r="L203" i="12"/>
  <c r="BK203" i="12"/>
  <c r="AI203" i="12"/>
  <c r="K203" i="12"/>
  <c r="BC203" i="12"/>
  <c r="AF203" i="12"/>
  <c r="AK41" i="12"/>
  <c r="M45" i="12"/>
  <c r="Y45" i="12"/>
  <c r="AO45" i="12"/>
  <c r="BB45" i="12"/>
  <c r="BP45" i="12"/>
  <c r="BO60" i="12"/>
  <c r="AS62" i="12"/>
  <c r="AP63" i="12"/>
  <c r="Q68" i="12"/>
  <c r="BE68" i="12"/>
  <c r="K69" i="12"/>
  <c r="AC69" i="12"/>
  <c r="AU69" i="12"/>
  <c r="BN69" i="12"/>
  <c r="N70" i="12"/>
  <c r="AR70" i="12"/>
  <c r="W71" i="12"/>
  <c r="AV71" i="12"/>
  <c r="AV72" i="12"/>
  <c r="T75" i="12"/>
  <c r="BF77" i="12"/>
  <c r="AH81" i="12"/>
  <c r="BM82" i="12"/>
  <c r="AD86" i="12"/>
  <c r="V87" i="12"/>
  <c r="AH88" i="12"/>
  <c r="J89" i="12"/>
  <c r="BS89" i="12" s="1"/>
  <c r="Z89" i="12"/>
  <c r="AP89" i="12"/>
  <c r="BF89" i="12"/>
  <c r="AH91" i="12"/>
  <c r="N92" i="12"/>
  <c r="BM92" i="12"/>
  <c r="Q94" i="12"/>
  <c r="AF94" i="12"/>
  <c r="AU94" i="12"/>
  <c r="BI94" i="12"/>
  <c r="J97" i="12"/>
  <c r="BS97" i="12" s="1"/>
  <c r="AC97" i="12"/>
  <c r="AT97" i="12"/>
  <c r="BN97" i="12"/>
  <c r="T98" i="12"/>
  <c r="AO98" i="12"/>
  <c r="BI98" i="12"/>
  <c r="R103" i="12"/>
  <c r="BE103" i="12"/>
  <c r="AD104" i="12"/>
  <c r="L105" i="12"/>
  <c r="X105" i="12"/>
  <c r="AK105" i="12"/>
  <c r="AV105" i="12"/>
  <c r="BI105" i="12"/>
  <c r="BN106" i="12"/>
  <c r="BB106" i="12"/>
  <c r="AD106" i="12"/>
  <c r="AJ106" i="12"/>
  <c r="BM106" i="12"/>
  <c r="AA108" i="12"/>
  <c r="BF110" i="12"/>
  <c r="BN110" i="12"/>
  <c r="S111" i="12"/>
  <c r="BD113" i="12"/>
  <c r="AF113" i="12"/>
  <c r="BQ113" i="12"/>
  <c r="AE113" i="12"/>
  <c r="BL113" i="12"/>
  <c r="P113" i="12"/>
  <c r="BE115" i="12"/>
  <c r="BO115" i="12"/>
  <c r="AW115" i="12"/>
  <c r="AI115" i="12"/>
  <c r="Q115" i="12"/>
  <c r="BM115" i="12"/>
  <c r="AV115" i="12"/>
  <c r="AF115" i="12"/>
  <c r="P115" i="12"/>
  <c r="BH115" i="12"/>
  <c r="AR115" i="12"/>
  <c r="AB115" i="12"/>
  <c r="L115" i="12"/>
  <c r="AJ115" i="12"/>
  <c r="BG115" i="12"/>
  <c r="S118" i="12"/>
  <c r="BO118" i="12"/>
  <c r="BD121" i="12"/>
  <c r="BB121" i="12"/>
  <c r="AJ121" i="12"/>
  <c r="Q121" i="12"/>
  <c r="BQ121" i="12"/>
  <c r="AZ121" i="12"/>
  <c r="AF121" i="12"/>
  <c r="N121" i="12"/>
  <c r="BM121" i="12"/>
  <c r="AU121" i="12"/>
  <c r="AB121" i="12"/>
  <c r="J121" i="12"/>
  <c r="BS121" i="12" s="1"/>
  <c r="AM121" i="12"/>
  <c r="BN121" i="12"/>
  <c r="Z132" i="12"/>
  <c r="Z137" i="12"/>
  <c r="AA138" i="12"/>
  <c r="BG138" i="12"/>
  <c r="AW139" i="12"/>
  <c r="BF141" i="12"/>
  <c r="BK141" i="12"/>
  <c r="AZ141" i="12"/>
  <c r="AV141" i="12"/>
  <c r="AJ141" i="12"/>
  <c r="AE141" i="12"/>
  <c r="AJ149" i="12"/>
  <c r="BL149" i="12"/>
  <c r="AT63" i="12"/>
  <c r="T68" i="12"/>
  <c r="BF68" i="12"/>
  <c r="M69" i="12"/>
  <c r="AE69" i="12"/>
  <c r="AX69" i="12"/>
  <c r="BP69" i="12"/>
  <c r="AD71" i="12"/>
  <c r="BB71" i="12"/>
  <c r="BE72" i="12"/>
  <c r="AE75" i="12"/>
  <c r="BO77" i="12"/>
  <c r="AM81" i="12"/>
  <c r="AN86" i="12"/>
  <c r="AY87" i="12"/>
  <c r="AP88" i="12"/>
  <c r="L89" i="12"/>
  <c r="AB89" i="12"/>
  <c r="AQ89" i="12"/>
  <c r="BH89" i="12"/>
  <c r="AN91" i="12"/>
  <c r="T92" i="12"/>
  <c r="T94" i="12"/>
  <c r="AH94" i="12"/>
  <c r="AV94" i="12"/>
  <c r="BJ94" i="12"/>
  <c r="K97" i="12"/>
  <c r="AE97" i="12"/>
  <c r="AY97" i="12"/>
  <c r="BP97" i="12"/>
  <c r="U98" i="12"/>
  <c r="AR98" i="12"/>
  <c r="BN98" i="12"/>
  <c r="Y103" i="12"/>
  <c r="BH103" i="12"/>
  <c r="AS104" i="12"/>
  <c r="N105" i="12"/>
  <c r="Z105" i="12"/>
  <c r="AL105" i="12"/>
  <c r="AY105" i="12"/>
  <c r="BJ105" i="12"/>
  <c r="V111" i="12"/>
  <c r="AB118" i="12"/>
  <c r="AD132" i="12"/>
  <c r="AB138" i="12"/>
  <c r="BH138" i="12"/>
  <c r="N141" i="12"/>
  <c r="AL142" i="12"/>
  <c r="BE62" i="12"/>
  <c r="U68" i="12"/>
  <c r="BN68" i="12"/>
  <c r="N69" i="12"/>
  <c r="AF69" i="12"/>
  <c r="AY69" i="12"/>
  <c r="BQ69" i="12"/>
  <c r="AE71" i="12"/>
  <c r="BD71" i="12"/>
  <c r="AR81" i="12"/>
  <c r="BB86" i="12"/>
  <c r="AR88" i="12"/>
  <c r="N89" i="12"/>
  <c r="AD89" i="12"/>
  <c r="AS89" i="12"/>
  <c r="BI89" i="12"/>
  <c r="W94" i="12"/>
  <c r="AJ94" i="12"/>
  <c r="AX94" i="12"/>
  <c r="BK94" i="12"/>
  <c r="N97" i="12"/>
  <c r="AF97" i="12"/>
  <c r="AZ97" i="12"/>
  <c r="X98" i="12"/>
  <c r="AS98" i="12"/>
  <c r="BQ98" i="12"/>
  <c r="AA103" i="12"/>
  <c r="BL103" i="12"/>
  <c r="AV104" i="12"/>
  <c r="O105" i="12"/>
  <c r="AB105" i="12"/>
  <c r="AM105" i="12"/>
  <c r="AZ105" i="12"/>
  <c r="BL105" i="12"/>
  <c r="BG108" i="12"/>
  <c r="BE108" i="12"/>
  <c r="AG108" i="12"/>
  <c r="M108" i="12"/>
  <c r="AF108" i="12"/>
  <c r="BH108" i="12"/>
  <c r="AD111" i="12"/>
  <c r="BH114" i="12"/>
  <c r="BA114" i="12"/>
  <c r="AU114" i="12"/>
  <c r="W114" i="12"/>
  <c r="AD118" i="12"/>
  <c r="BI125" i="12"/>
  <c r="BJ125" i="12"/>
  <c r="AR125" i="12"/>
  <c r="Z125" i="12"/>
  <c r="L125" i="12"/>
  <c r="BF125" i="12"/>
  <c r="AP125" i="12"/>
  <c r="Y125" i="12"/>
  <c r="J125" i="12"/>
  <c r="BS125" i="12" s="1"/>
  <c r="BB125" i="12"/>
  <c r="AL125" i="12"/>
  <c r="V125" i="12"/>
  <c r="AG125" i="12"/>
  <c r="BK125" i="12"/>
  <c r="BP131" i="12"/>
  <c r="BH131" i="12"/>
  <c r="AV131" i="12"/>
  <c r="AI131" i="12"/>
  <c r="X131" i="12"/>
  <c r="AF132" i="12"/>
  <c r="BL133" i="12"/>
  <c r="AS133" i="12"/>
  <c r="AK133" i="12"/>
  <c r="AJ133" i="12"/>
  <c r="Z133" i="12"/>
  <c r="AW146" i="12"/>
  <c r="S146" i="12"/>
  <c r="R146" i="12"/>
  <c r="AE174" i="12"/>
  <c r="V174" i="12"/>
  <c r="BN174" i="12"/>
  <c r="BE174" i="12"/>
  <c r="BC174" i="12"/>
  <c r="T174" i="12"/>
  <c r="AH27" i="12"/>
  <c r="BH27" i="12"/>
  <c r="P41" i="12"/>
  <c r="P45" i="12"/>
  <c r="AF45" i="12"/>
  <c r="AS45" i="12"/>
  <c r="BF45" i="12"/>
  <c r="BI47" i="12"/>
  <c r="AT49" i="12"/>
  <c r="AU54" i="12"/>
  <c r="BC59" i="12"/>
  <c r="AA60" i="12"/>
  <c r="Q62" i="12"/>
  <c r="BN62" i="12"/>
  <c r="AC68" i="12"/>
  <c r="S69" i="12"/>
  <c r="AK69" i="12"/>
  <c r="BC69" i="12"/>
  <c r="X70" i="12"/>
  <c r="BB70" i="12"/>
  <c r="J71" i="12"/>
  <c r="BS71" i="12" s="1"/>
  <c r="AG71" i="12"/>
  <c r="BF71" i="12"/>
  <c r="S72" i="12"/>
  <c r="AN74" i="12"/>
  <c r="AY75" i="12"/>
  <c r="L77" i="12"/>
  <c r="N80" i="12"/>
  <c r="J81" i="12"/>
  <c r="BS81" i="12" s="1"/>
  <c r="AX81" i="12"/>
  <c r="R82" i="12"/>
  <c r="V85" i="12"/>
  <c r="AK85" i="12"/>
  <c r="BA85" i="12"/>
  <c r="BD86" i="12"/>
  <c r="BJ88" i="12"/>
  <c r="O89" i="12"/>
  <c r="AE89" i="12"/>
  <c r="AT89" i="12"/>
  <c r="BL91" i="12"/>
  <c r="AJ92" i="12"/>
  <c r="J94" i="12"/>
  <c r="BS94" i="12" s="1"/>
  <c r="X94" i="12"/>
  <c r="AL94" i="12"/>
  <c r="AZ94" i="12"/>
  <c r="BM94" i="12"/>
  <c r="O97" i="12"/>
  <c r="AI97" i="12"/>
  <c r="Y98" i="12"/>
  <c r="AW98" i="12"/>
  <c r="U101" i="12"/>
  <c r="AJ101" i="12"/>
  <c r="AV101" i="12"/>
  <c r="BK101" i="12"/>
  <c r="AH103" i="12"/>
  <c r="P105" i="12"/>
  <c r="AC105" i="12"/>
  <c r="AP105" i="12"/>
  <c r="BA105" i="12"/>
  <c r="BN105" i="12"/>
  <c r="P106" i="12"/>
  <c r="AU106" i="12"/>
  <c r="AR107" i="12"/>
  <c r="Z107" i="12"/>
  <c r="K108" i="12"/>
  <c r="AI108" i="12"/>
  <c r="BJ108" i="12"/>
  <c r="AW110" i="12"/>
  <c r="AQ111" i="12"/>
  <c r="AI113" i="12"/>
  <c r="Q114" i="12"/>
  <c r="S115" i="12"/>
  <c r="AQ115" i="12"/>
  <c r="AL118" i="12"/>
  <c r="BQ119" i="12"/>
  <c r="AP119" i="12"/>
  <c r="AG119" i="12"/>
  <c r="BN119" i="12"/>
  <c r="Y119" i="12"/>
  <c r="BI119" i="12"/>
  <c r="T121" i="12"/>
  <c r="AV121" i="12"/>
  <c r="M125" i="12"/>
  <c r="AJ125" i="12"/>
  <c r="BM125" i="12"/>
  <c r="K131" i="12"/>
  <c r="AI132" i="12"/>
  <c r="Q133" i="12"/>
  <c r="BP138" i="12"/>
  <c r="BB138" i="12"/>
  <c r="AI138" i="12"/>
  <c r="S138" i="12"/>
  <c r="BO138" i="12"/>
  <c r="AW138" i="12"/>
  <c r="AG138" i="12"/>
  <c r="Q138" i="12"/>
  <c r="BL138" i="12"/>
  <c r="AV138" i="12"/>
  <c r="AF138" i="12"/>
  <c r="P138" i="12"/>
  <c r="BJ138" i="12"/>
  <c r="AT138" i="12"/>
  <c r="AD138" i="12"/>
  <c r="N138" i="12"/>
  <c r="AN138" i="12"/>
  <c r="BL153" i="12"/>
  <c r="BC153" i="12"/>
  <c r="AH153" i="12"/>
  <c r="J153" i="12"/>
  <c r="BK153" i="12"/>
  <c r="AQ153" i="12"/>
  <c r="R153" i="12"/>
  <c r="AI153" i="12"/>
  <c r="BJ153" i="12"/>
  <c r="AB153" i="12"/>
  <c r="BG153" i="12"/>
  <c r="AA153" i="12"/>
  <c r="BB153" i="12"/>
  <c r="Z153" i="12"/>
  <c r="AX153" i="12"/>
  <c r="S153" i="12"/>
  <c r="AT153" i="12"/>
  <c r="O153" i="12"/>
  <c r="AR153" i="12"/>
  <c r="M153" i="12"/>
  <c r="AE98" i="12"/>
  <c r="AW118" i="12"/>
  <c r="AY132" i="12"/>
  <c r="AX139" i="12"/>
  <c r="AL139" i="12"/>
  <c r="AH139" i="12"/>
  <c r="AC139" i="12"/>
  <c r="BM139" i="12"/>
  <c r="X139" i="12"/>
  <c r="BG139" i="12"/>
  <c r="V139" i="12"/>
  <c r="AN153" i="12"/>
  <c r="BL165" i="12"/>
  <c r="BQ165" i="12"/>
  <c r="AC165" i="12"/>
  <c r="AS165" i="12"/>
  <c r="P165" i="12"/>
  <c r="AP165" i="12"/>
  <c r="K165" i="12"/>
  <c r="BC165" i="12"/>
  <c r="J165" i="12"/>
  <c r="BS165" i="12" s="1"/>
  <c r="BH165" i="12"/>
  <c r="BE169" i="12"/>
  <c r="AP169" i="12"/>
  <c r="P169" i="12"/>
  <c r="BH169" i="12"/>
  <c r="AC169" i="12"/>
  <c r="BA169" i="12"/>
  <c r="Z169" i="12"/>
  <c r="AU169" i="12"/>
  <c r="BG172" i="12"/>
  <c r="BB172" i="12"/>
  <c r="L172" i="12"/>
  <c r="AH172" i="12"/>
  <c r="AD172" i="12"/>
  <c r="BL172" i="12"/>
  <c r="AO179" i="12"/>
  <c r="AZ179" i="12"/>
  <c r="BF184" i="12"/>
  <c r="S184" i="12"/>
  <c r="AY184" i="12"/>
  <c r="N184" i="12"/>
  <c r="AT184" i="12"/>
  <c r="L184" i="12"/>
  <c r="AM184" i="12"/>
  <c r="AH184" i="12"/>
  <c r="BP184" i="12"/>
  <c r="AC184" i="12"/>
  <c r="AS123" i="12"/>
  <c r="T124" i="12"/>
  <c r="AF124" i="12"/>
  <c r="AR124" i="12"/>
  <c r="BF124" i="12"/>
  <c r="Z128" i="12"/>
  <c r="AY128" i="12"/>
  <c r="T129" i="12"/>
  <c r="AH129" i="12"/>
  <c r="AV129" i="12"/>
  <c r="BJ129" i="12"/>
  <c r="U135" i="12"/>
  <c r="AV135" i="12"/>
  <c r="O136" i="12"/>
  <c r="AA136" i="12"/>
  <c r="AN136" i="12"/>
  <c r="AZ136" i="12"/>
  <c r="BL136" i="12"/>
  <c r="O140" i="12"/>
  <c r="AE140" i="12"/>
  <c r="BD140" i="12"/>
  <c r="W144" i="12"/>
  <c r="AP144" i="12"/>
  <c r="U148" i="12"/>
  <c r="AV148" i="12"/>
  <c r="W150" i="12"/>
  <c r="BA150" i="12"/>
  <c r="V152" i="12"/>
  <c r="BD152" i="12"/>
  <c r="X158" i="12"/>
  <c r="AU158" i="12"/>
  <c r="BQ158" i="12"/>
  <c r="AL159" i="12"/>
  <c r="T165" i="12"/>
  <c r="J169" i="12"/>
  <c r="BS169" i="12" s="1"/>
  <c r="AX169" i="12"/>
  <c r="J172" i="12"/>
  <c r="BS172" i="12" s="1"/>
  <c r="AD173" i="12"/>
  <c r="AG175" i="12"/>
  <c r="V184" i="12"/>
  <c r="BH188" i="12"/>
  <c r="BF188" i="12"/>
  <c r="AK188" i="12"/>
  <c r="N188" i="12"/>
  <c r="BE188" i="12"/>
  <c r="AC188" i="12"/>
  <c r="BD188" i="12"/>
  <c r="AB188" i="12"/>
  <c r="AX188" i="12"/>
  <c r="Y188" i="12"/>
  <c r="AT188" i="12"/>
  <c r="R188" i="12"/>
  <c r="BQ188" i="12"/>
  <c r="AN188" i="12"/>
  <c r="Q188" i="12"/>
  <c r="BN188" i="12"/>
  <c r="AL188" i="12"/>
  <c r="M188" i="12"/>
  <c r="V129" i="12"/>
  <c r="AJ129" i="12"/>
  <c r="AW129" i="12"/>
  <c r="BK129" i="12"/>
  <c r="P140" i="12"/>
  <c r="AK140" i="12"/>
  <c r="BH140" i="12"/>
  <c r="Z144" i="12"/>
  <c r="AU144" i="12"/>
  <c r="X148" i="12"/>
  <c r="BB148" i="12"/>
  <c r="Y150" i="12"/>
  <c r="BD150" i="12"/>
  <c r="X152" i="12"/>
  <c r="BE152" i="12"/>
  <c r="AV155" i="12"/>
  <c r="BF155" i="12"/>
  <c r="Y158" i="12"/>
  <c r="AV158" i="12"/>
  <c r="AN159" i="12"/>
  <c r="Z165" i="12"/>
  <c r="L169" i="12"/>
  <c r="BJ169" i="12"/>
  <c r="T172" i="12"/>
  <c r="AP175" i="12"/>
  <c r="BJ183" i="12"/>
  <c r="BE183" i="12"/>
  <c r="S183" i="12"/>
  <c r="AX183" i="12"/>
  <c r="N183" i="12"/>
  <c r="AP183" i="12"/>
  <c r="L183" i="12"/>
  <c r="AN183" i="12"/>
  <c r="AI183" i="12"/>
  <c r="BO183" i="12"/>
  <c r="AA183" i="12"/>
  <c r="AR184" i="12"/>
  <c r="BO201" i="12"/>
  <c r="AY201" i="12"/>
  <c r="S201" i="12"/>
  <c r="AN201" i="12"/>
  <c r="O201" i="12"/>
  <c r="AM201" i="12"/>
  <c r="AE201" i="12"/>
  <c r="BP201" i="12"/>
  <c r="AB201" i="12"/>
  <c r="BL201" i="12"/>
  <c r="AA201" i="12"/>
  <c r="BK201" i="12"/>
  <c r="Z201" i="12"/>
  <c r="BD201" i="12"/>
  <c r="P201" i="12"/>
  <c r="AZ201" i="12"/>
  <c r="N201" i="12"/>
  <c r="AG112" i="12"/>
  <c r="BO112" i="12"/>
  <c r="AP117" i="12"/>
  <c r="AZ120" i="12"/>
  <c r="AF128" i="12"/>
  <c r="BF128" i="12"/>
  <c r="J129" i="12"/>
  <c r="BS129" i="12" s="1"/>
  <c r="W129" i="12"/>
  <c r="AL129" i="12"/>
  <c r="AX129" i="12"/>
  <c r="BM129" i="12"/>
  <c r="AC135" i="12"/>
  <c r="AX135" i="12"/>
  <c r="S136" i="12"/>
  <c r="AE136" i="12"/>
  <c r="AQ136" i="12"/>
  <c r="BB136" i="12"/>
  <c r="R140" i="12"/>
  <c r="AM140" i="12"/>
  <c r="BJ140" i="12"/>
  <c r="AC148" i="12"/>
  <c r="BD148" i="12"/>
  <c r="AF150" i="12"/>
  <c r="BE150" i="12"/>
  <c r="Y152" i="12"/>
  <c r="AC158" i="12"/>
  <c r="AA165" i="12"/>
  <c r="S169" i="12"/>
  <c r="BL169" i="12"/>
  <c r="V172" i="12"/>
  <c r="BK173" i="12"/>
  <c r="BA173" i="12"/>
  <c r="AG173" i="12"/>
  <c r="M173" i="12"/>
  <c r="BI173" i="12"/>
  <c r="AP173" i="12"/>
  <c r="W173" i="12"/>
  <c r="BH173" i="12"/>
  <c r="AO173" i="12"/>
  <c r="V173" i="12"/>
  <c r="AJ173" i="12"/>
  <c r="BP173" i="12"/>
  <c r="BJ180" i="12"/>
  <c r="BA180" i="12"/>
  <c r="AI180" i="12"/>
  <c r="P180" i="12"/>
  <c r="T183" i="12"/>
  <c r="BI184" i="12"/>
  <c r="AQ201" i="12"/>
  <c r="T109" i="12"/>
  <c r="AE109" i="12"/>
  <c r="AR109" i="12"/>
  <c r="BD109" i="12"/>
  <c r="BP109" i="12"/>
  <c r="AK112" i="12"/>
  <c r="BQ112" i="12"/>
  <c r="BA120" i="12"/>
  <c r="L129" i="12"/>
  <c r="Y129" i="12"/>
  <c r="AM129" i="12"/>
  <c r="BA129" i="12"/>
  <c r="BN129" i="12"/>
  <c r="AF135" i="12"/>
  <c r="BE135" i="12"/>
  <c r="U140" i="12"/>
  <c r="AP140" i="12"/>
  <c r="AH150" i="12"/>
  <c r="BJ150" i="12"/>
  <c r="BM158" i="12"/>
  <c r="BH158" i="12"/>
  <c r="AS158" i="12"/>
  <c r="Z158" i="12"/>
  <c r="L158" i="12"/>
  <c r="BP158" i="12"/>
  <c r="AW158" i="12"/>
  <c r="AH158" i="12"/>
  <c r="P158" i="12"/>
  <c r="AF158" i="12"/>
  <c r="BD158" i="12"/>
  <c r="BL159" i="12"/>
  <c r="AO159" i="12"/>
  <c r="J159" i="12"/>
  <c r="BB159" i="12"/>
  <c r="S159" i="12"/>
  <c r="AY159" i="12"/>
  <c r="AJ165" i="12"/>
  <c r="AV188" i="12"/>
  <c r="BH191" i="12"/>
  <c r="AQ191" i="12"/>
  <c r="AB191" i="12"/>
  <c r="K191" i="12"/>
  <c r="BJ191" i="12"/>
  <c r="AP191" i="12"/>
  <c r="X191" i="12"/>
  <c r="BF191" i="12"/>
  <c r="AN191" i="12"/>
  <c r="T191" i="12"/>
  <c r="BD191" i="12"/>
  <c r="AM191" i="12"/>
  <c r="S191" i="12"/>
  <c r="AZ191" i="12"/>
  <c r="AF191" i="12"/>
  <c r="O191" i="12"/>
  <c r="BP191" i="12"/>
  <c r="AX191" i="12"/>
  <c r="AE191" i="12"/>
  <c r="N191" i="12"/>
  <c r="BO191" i="12"/>
  <c r="AU191" i="12"/>
  <c r="AD191" i="12"/>
  <c r="J191" i="12"/>
  <c r="BS191" i="12" s="1"/>
  <c r="Z140" i="12"/>
  <c r="J150" i="12"/>
  <c r="BS150" i="12" s="1"/>
  <c r="AL150" i="12"/>
  <c r="BM150" i="12"/>
  <c r="BI152" i="12"/>
  <c r="BG152" i="12"/>
  <c r="AD152" i="12"/>
  <c r="AL152" i="12"/>
  <c r="N158" i="12"/>
  <c r="AJ158" i="12"/>
  <c r="BE158" i="12"/>
  <c r="K159" i="12"/>
  <c r="BK159" i="12"/>
  <c r="AL165" i="12"/>
  <c r="AE169" i="12"/>
  <c r="AR172" i="12"/>
  <c r="BN175" i="12"/>
  <c r="Z175" i="12"/>
  <c r="AV175" i="12"/>
  <c r="N175" i="12"/>
  <c r="AR175" i="12"/>
  <c r="K175" i="12"/>
  <c r="BJ175" i="12"/>
  <c r="BL183" i="12"/>
  <c r="X168" i="12"/>
  <c r="AL168" i="12"/>
  <c r="BB168" i="12"/>
  <c r="AH176" i="12"/>
  <c r="BJ176" i="12"/>
  <c r="AF181" i="12"/>
  <c r="BI181" i="12"/>
  <c r="AX186" i="12"/>
  <c r="BK186" i="12"/>
  <c r="P187" i="12"/>
  <c r="AQ187" i="12"/>
  <c r="V189" i="12"/>
  <c r="AU189" i="12"/>
  <c r="AW190" i="12"/>
  <c r="BF190" i="12"/>
  <c r="T190" i="12"/>
  <c r="AV190" i="12"/>
  <c r="AK198" i="12"/>
  <c r="W213" i="12"/>
  <c r="AZ213" i="12"/>
  <c r="BP223" i="12"/>
  <c r="W223" i="12"/>
  <c r="V223" i="12"/>
  <c r="S223" i="12"/>
  <c r="BB223" i="12"/>
  <c r="O223" i="12"/>
  <c r="AY223" i="12"/>
  <c r="N223" i="12"/>
  <c r="AQ223" i="12"/>
  <c r="AL223" i="12"/>
  <c r="Y168" i="12"/>
  <c r="AN168" i="12"/>
  <c r="BD168" i="12"/>
  <c r="J176" i="12"/>
  <c r="BS176" i="12" s="1"/>
  <c r="AK176" i="12"/>
  <c r="BL176" i="12"/>
  <c r="AK181" i="12"/>
  <c r="BL181" i="12"/>
  <c r="Q187" i="12"/>
  <c r="AX187" i="12"/>
  <c r="AA189" i="12"/>
  <c r="AX189" i="12"/>
  <c r="T195" i="12"/>
  <c r="AJ195" i="12"/>
  <c r="AZ195" i="12"/>
  <c r="BB198" i="12"/>
  <c r="AC204" i="12"/>
  <c r="BB206" i="12"/>
  <c r="AL206" i="12"/>
  <c r="V206" i="12"/>
  <c r="BP206" i="12"/>
  <c r="AX206" i="12"/>
  <c r="AJ206" i="12"/>
  <c r="R206" i="12"/>
  <c r="AC206" i="12"/>
  <c r="AV206" i="12"/>
  <c r="AB213" i="12"/>
  <c r="BF213" i="12"/>
  <c r="AT223" i="12"/>
  <c r="Q186" i="12"/>
  <c r="R187" i="12"/>
  <c r="BD187" i="12"/>
  <c r="AB189" i="12"/>
  <c r="P190" i="12"/>
  <c r="BH190" i="12"/>
  <c r="BL193" i="12"/>
  <c r="O193" i="12"/>
  <c r="BO193" i="12"/>
  <c r="BM195" i="12"/>
  <c r="BF195" i="12"/>
  <c r="AR195" i="12"/>
  <c r="AD195" i="12"/>
  <c r="O195" i="12"/>
  <c r="W195" i="12"/>
  <c r="AL195" i="12"/>
  <c r="BC195" i="12"/>
  <c r="AH213" i="12"/>
  <c r="BO213" i="12"/>
  <c r="BJ213" i="12"/>
  <c r="AV213" i="12"/>
  <c r="AF213" i="12"/>
  <c r="S213" i="12"/>
  <c r="BI213" i="12"/>
  <c r="AT213" i="12"/>
  <c r="AE213" i="12"/>
  <c r="O213" i="12"/>
  <c r="BH213" i="12"/>
  <c r="AQ213" i="12"/>
  <c r="AD213" i="12"/>
  <c r="N213" i="12"/>
  <c r="BC213" i="12"/>
  <c r="AN213" i="12"/>
  <c r="X213" i="12"/>
  <c r="L213" i="12"/>
  <c r="AK213" i="12"/>
  <c r="AB187" i="12"/>
  <c r="BP187" i="12"/>
  <c r="BJ189" i="12"/>
  <c r="BG189" i="12"/>
  <c r="AJ189" i="12"/>
  <c r="O189" i="12"/>
  <c r="AF189" i="12"/>
  <c r="BH189" i="12"/>
  <c r="AL192" i="12"/>
  <c r="J192" i="12"/>
  <c r="BS192" i="12" s="1"/>
  <c r="BA198" i="12"/>
  <c r="AT198" i="12"/>
  <c r="BD200" i="12"/>
  <c r="BQ204" i="12"/>
  <c r="AT204" i="12"/>
  <c r="U204" i="12"/>
  <c r="BN204" i="12"/>
  <c r="AL204" i="12"/>
  <c r="N204" i="12"/>
  <c r="AO204" i="12"/>
  <c r="N206" i="12"/>
  <c r="AK206" i="12"/>
  <c r="BH206" i="12"/>
  <c r="J213" i="12"/>
  <c r="BS213" i="12" s="1"/>
  <c r="AM213" i="12"/>
  <c r="AS157" i="12"/>
  <c r="V164" i="12"/>
  <c r="AO164" i="12"/>
  <c r="BD164" i="12"/>
  <c r="AA167" i="12"/>
  <c r="AT167" i="12"/>
  <c r="BN167" i="12"/>
  <c r="P168" i="12"/>
  <c r="AF168" i="12"/>
  <c r="AW168" i="12"/>
  <c r="BM168" i="12"/>
  <c r="W176" i="12"/>
  <c r="AZ176" i="12"/>
  <c r="V181" i="12"/>
  <c r="AX181" i="12"/>
  <c r="L189" i="12"/>
  <c r="AN189" i="12"/>
  <c r="BL189" i="12"/>
  <c r="AJ190" i="12"/>
  <c r="AB192" i="12"/>
  <c r="AD193" i="12"/>
  <c r="BP194" i="12"/>
  <c r="BQ194" i="12"/>
  <c r="BA194" i="12"/>
  <c r="AH194" i="12"/>
  <c r="R194" i="12"/>
  <c r="Z194" i="12"/>
  <c r="AR194" i="12"/>
  <c r="BI194" i="12"/>
  <c r="M195" i="12"/>
  <c r="AA195" i="12"/>
  <c r="AT195" i="12"/>
  <c r="BJ195" i="12"/>
  <c r="BB196" i="12"/>
  <c r="Z196" i="12"/>
  <c r="AK196" i="12"/>
  <c r="BL196" i="12"/>
  <c r="N198" i="12"/>
  <c r="BN199" i="12"/>
  <c r="BD199" i="12"/>
  <c r="AL199" i="12"/>
  <c r="X199" i="12"/>
  <c r="L199" i="12"/>
  <c r="V199" i="12"/>
  <c r="AI199" i="12"/>
  <c r="BG199" i="12"/>
  <c r="M204" i="12"/>
  <c r="AV204" i="12"/>
  <c r="BM205" i="12"/>
  <c r="BH205" i="12"/>
  <c r="AV205" i="12"/>
  <c r="AK205" i="12"/>
  <c r="Z205" i="12"/>
  <c r="O205" i="12"/>
  <c r="BQ205" i="12"/>
  <c r="BF205" i="12"/>
  <c r="AR205" i="12"/>
  <c r="AH205" i="12"/>
  <c r="W205" i="12"/>
  <c r="M205" i="12"/>
  <c r="U205" i="12"/>
  <c r="AI205" i="12"/>
  <c r="AY205" i="12"/>
  <c r="BN205" i="12"/>
  <c r="P206" i="12"/>
  <c r="AN206" i="12"/>
  <c r="BI206" i="12"/>
  <c r="BQ210" i="12"/>
  <c r="BK210" i="12"/>
  <c r="P210" i="12"/>
  <c r="AX210" i="12"/>
  <c r="M210" i="12"/>
  <c r="AM210" i="12"/>
  <c r="M213" i="12"/>
  <c r="AP213" i="12"/>
  <c r="BF187" i="12"/>
  <c r="AZ187" i="12"/>
  <c r="Y187" i="12"/>
  <c r="AO187" i="12"/>
  <c r="AW192" i="12"/>
  <c r="BE208" i="12"/>
  <c r="K208" i="12"/>
  <c r="U213" i="12"/>
  <c r="AX213" i="12"/>
  <c r="T216" i="12"/>
  <c r="AN216" i="12"/>
  <c r="BH216" i="12"/>
  <c r="K219" i="12"/>
  <c r="W219" i="12"/>
  <c r="AJ219" i="12"/>
  <c r="AZ219" i="12"/>
  <c r="BP219" i="12"/>
  <c r="AL220" i="12"/>
  <c r="AA221" i="12"/>
  <c r="BB221" i="12"/>
  <c r="R225" i="12"/>
  <c r="AK225" i="12"/>
  <c r="BO225" i="12"/>
  <c r="P226" i="12"/>
  <c r="AJ226" i="12"/>
  <c r="BA226" i="12"/>
  <c r="W229" i="12"/>
  <c r="AP229" i="12"/>
  <c r="AY240" i="12"/>
  <c r="BH211" i="12"/>
  <c r="AN214" i="12"/>
  <c r="V216" i="12"/>
  <c r="AQ216" i="12"/>
  <c r="BO216" i="12"/>
  <c r="L219" i="12"/>
  <c r="X219" i="12"/>
  <c r="AL219" i="12"/>
  <c r="BB219" i="12"/>
  <c r="AP220" i="12"/>
  <c r="S225" i="12"/>
  <c r="AL225" i="12"/>
  <c r="BP225" i="12"/>
  <c r="R226" i="12"/>
  <c r="AK226" i="12"/>
  <c r="BH226" i="12"/>
  <c r="X229" i="12"/>
  <c r="AQ229" i="12"/>
  <c r="BA230" i="12"/>
  <c r="AE233" i="12"/>
  <c r="BK233" i="12"/>
  <c r="BC240" i="12"/>
  <c r="Y229" i="12"/>
  <c r="AZ229" i="12"/>
  <c r="AV237" i="12"/>
  <c r="AT238" i="12"/>
  <c r="K240" i="12"/>
  <c r="BO240" i="12"/>
  <c r="BN202" i="12"/>
  <c r="AB216" i="12"/>
  <c r="AY216" i="12"/>
  <c r="N219" i="12"/>
  <c r="AA219" i="12"/>
  <c r="AQ219" i="12"/>
  <c r="BF219" i="12"/>
  <c r="BB220" i="12"/>
  <c r="AA225" i="12"/>
  <c r="AV225" i="12"/>
  <c r="X226" i="12"/>
  <c r="AM226" i="12"/>
  <c r="BJ226" i="12"/>
  <c r="K229" i="12"/>
  <c r="AA229" i="12"/>
  <c r="BB229" i="12"/>
  <c r="AL233" i="12"/>
  <c r="BF237" i="12"/>
  <c r="N240" i="12"/>
  <c r="BB218" i="12"/>
  <c r="O219" i="12"/>
  <c r="AE219" i="12"/>
  <c r="AR219" i="12"/>
  <c r="BG219" i="12"/>
  <c r="P220" i="12"/>
  <c r="BF220" i="12"/>
  <c r="J225" i="12"/>
  <c r="BS225" i="12" s="1"/>
  <c r="AB225" i="12"/>
  <c r="AX225" i="12"/>
  <c r="Z226" i="12"/>
  <c r="AT226" i="12"/>
  <c r="BK226" i="12"/>
  <c r="M229" i="12"/>
  <c r="AB229" i="12"/>
  <c r="BG229" i="12"/>
  <c r="X211" i="12"/>
  <c r="V214" i="12"/>
  <c r="BJ214" i="12"/>
  <c r="L216" i="12"/>
  <c r="AI216" i="12"/>
  <c r="W217" i="12"/>
  <c r="AM217" i="12"/>
  <c r="P219" i="12"/>
  <c r="AF219" i="12"/>
  <c r="AT219" i="12"/>
  <c r="BH219" i="12"/>
  <c r="T220" i="12"/>
  <c r="BH220" i="12"/>
  <c r="R221" i="12"/>
  <c r="AP221" i="12"/>
  <c r="N225" i="12"/>
  <c r="AC225" i="12"/>
  <c r="BD225" i="12"/>
  <c r="M226" i="12"/>
  <c r="AB226" i="12"/>
  <c r="AU226" i="12"/>
  <c r="BN226" i="12"/>
  <c r="N229" i="12"/>
  <c r="AI229" i="12"/>
  <c r="BH229" i="12"/>
  <c r="AD240" i="12"/>
  <c r="O225" i="12"/>
  <c r="AI225" i="12"/>
  <c r="BF225" i="12"/>
  <c r="O229" i="12"/>
  <c r="AL229" i="12"/>
  <c r="BK229" i="12"/>
  <c r="AI240" i="12"/>
  <c r="V219" i="12"/>
  <c r="AI219" i="12"/>
  <c r="AV219" i="12"/>
  <c r="BO219" i="12"/>
  <c r="P225" i="12"/>
  <c r="AJ225" i="12"/>
  <c r="BI225" i="12"/>
  <c r="P229" i="12"/>
  <c r="AM229" i="12"/>
  <c r="AP236" i="12"/>
  <c r="AT240" i="12"/>
  <c r="AS241" i="12"/>
  <c r="O13" i="12"/>
  <c r="AA13" i="12"/>
  <c r="AM13" i="12"/>
  <c r="AZ13" i="12"/>
  <c r="BK13" i="12"/>
  <c r="L14" i="12"/>
  <c r="AF14" i="12"/>
  <c r="AX14" i="12"/>
  <c r="Q17" i="12"/>
  <c r="AO17" i="12"/>
  <c r="BG17" i="12"/>
  <c r="O18" i="12"/>
  <c r="AC18" i="12"/>
  <c r="AR18" i="12"/>
  <c r="BH18" i="12"/>
  <c r="BP19" i="12"/>
  <c r="BE19" i="12"/>
  <c r="AB19" i="12"/>
  <c r="BB19" i="12"/>
  <c r="T19" i="12"/>
  <c r="AR19" i="12"/>
  <c r="P19" i="12"/>
  <c r="BM19" i="12"/>
  <c r="BM21" i="12"/>
  <c r="BI21" i="12"/>
  <c r="BH21" i="12"/>
  <c r="AX21" i="12"/>
  <c r="AL21" i="12"/>
  <c r="AB21" i="12"/>
  <c r="R21" i="12"/>
  <c r="BP21" i="12"/>
  <c r="BF21" i="12"/>
  <c r="AT21" i="12"/>
  <c r="AJ21" i="12"/>
  <c r="Z21" i="12"/>
  <c r="N21" i="12"/>
  <c r="BO21" i="12"/>
  <c r="BD21" i="12"/>
  <c r="AS21" i="12"/>
  <c r="AI21" i="12"/>
  <c r="X21" i="12"/>
  <c r="M21" i="12"/>
  <c r="BL21" i="12"/>
  <c r="BA21" i="12"/>
  <c r="AQ21" i="12"/>
  <c r="AF21" i="12"/>
  <c r="U21" i="12"/>
  <c r="K21" i="12"/>
  <c r="BJ21" i="12"/>
  <c r="AZ21" i="12"/>
  <c r="AP21" i="12"/>
  <c r="AD21" i="12"/>
  <c r="T21" i="12"/>
  <c r="J21" i="12"/>
  <c r="BS21" i="12" s="1"/>
  <c r="AK21" i="12"/>
  <c r="BQ21" i="12"/>
  <c r="R13" i="12"/>
  <c r="AD13" i="12"/>
  <c r="AQ13" i="12"/>
  <c r="BB13" i="12"/>
  <c r="BO13" i="12"/>
  <c r="Q14" i="12"/>
  <c r="AJ14" i="12"/>
  <c r="BD14" i="12"/>
  <c r="U17" i="12"/>
  <c r="AS17" i="12"/>
  <c r="BP17" i="12"/>
  <c r="R18" i="12"/>
  <c r="AH18" i="12"/>
  <c r="AU18" i="12"/>
  <c r="BJ18" i="12"/>
  <c r="AD19" i="12"/>
  <c r="P21" i="12"/>
  <c r="AR21" i="12"/>
  <c r="S13" i="12"/>
  <c r="AE13" i="12"/>
  <c r="AR13" i="12"/>
  <c r="BC13" i="12"/>
  <c r="T14" i="12"/>
  <c r="AL14" i="12"/>
  <c r="BE14" i="12"/>
  <c r="AA17" i="12"/>
  <c r="T18" i="12"/>
  <c r="AI18" i="12"/>
  <c r="AY18" i="12"/>
  <c r="AF19" i="12"/>
  <c r="S21" i="12"/>
  <c r="AV21" i="12"/>
  <c r="BK11" i="12"/>
  <c r="AP11" i="12"/>
  <c r="O11" i="12"/>
  <c r="BM13" i="12"/>
  <c r="BQ13" i="12"/>
  <c r="BH13" i="12"/>
  <c r="AY13" i="12"/>
  <c r="AP13" i="12"/>
  <c r="AF13" i="12"/>
  <c r="W13" i="12"/>
  <c r="N13" i="12"/>
  <c r="BN13" i="12"/>
  <c r="BD13" i="12"/>
  <c r="AU13" i="12"/>
  <c r="AL13" i="12"/>
  <c r="AC13" i="12"/>
  <c r="T13" i="12"/>
  <c r="K13" i="12"/>
  <c r="U13" i="12"/>
  <c r="AH13" i="12"/>
  <c r="AS13" i="12"/>
  <c r="BF13" i="12"/>
  <c r="X11" i="12"/>
  <c r="J13" i="12"/>
  <c r="BS13" i="12" s="1"/>
  <c r="V13" i="12"/>
  <c r="AI13" i="12"/>
  <c r="AT13" i="12"/>
  <c r="BG13" i="12"/>
  <c r="W14" i="12"/>
  <c r="AP14" i="12"/>
  <c r="BK14" i="12"/>
  <c r="BO17" i="12"/>
  <c r="BA17" i="12"/>
  <c r="AL17" i="12"/>
  <c r="Z17" i="12"/>
  <c r="K17" i="12"/>
  <c r="BN17" i="12"/>
  <c r="AZ17" i="12"/>
  <c r="AK17" i="12"/>
  <c r="Y17" i="12"/>
  <c r="J17" i="12"/>
  <c r="BS17" i="12" s="1"/>
  <c r="BJ17" i="12"/>
  <c r="AV17" i="12"/>
  <c r="AI17" i="12"/>
  <c r="T17" i="12"/>
  <c r="AD17" i="12"/>
  <c r="BD17" i="12"/>
  <c r="BM18" i="12"/>
  <c r="BP18" i="12"/>
  <c r="BG18" i="12"/>
  <c r="AX18" i="12"/>
  <c r="AN18" i="12"/>
  <c r="AE18" i="12"/>
  <c r="V18" i="12"/>
  <c r="M18" i="12"/>
  <c r="BO18" i="12"/>
  <c r="BF18" i="12"/>
  <c r="AV18" i="12"/>
  <c r="AM18" i="12"/>
  <c r="AD18" i="12"/>
  <c r="U18" i="12"/>
  <c r="L18" i="12"/>
  <c r="BL18" i="12"/>
  <c r="BC18" i="12"/>
  <c r="AT18" i="12"/>
  <c r="AK18" i="12"/>
  <c r="AB18" i="12"/>
  <c r="S18" i="12"/>
  <c r="J18" i="12"/>
  <c r="BS18" i="12" s="1"/>
  <c r="X18" i="12"/>
  <c r="AL18" i="12"/>
  <c r="BA18" i="12"/>
  <c r="BQ18" i="12"/>
  <c r="BF31" i="12"/>
  <c r="BE31" i="12"/>
  <c r="AO31" i="12"/>
  <c r="AM31" i="12"/>
  <c r="Z31" i="12"/>
  <c r="T31" i="12"/>
  <c r="BH31" i="12"/>
  <c r="AG11" i="12"/>
  <c r="L13" i="12"/>
  <c r="X13" i="12"/>
  <c r="AJ13" i="12"/>
  <c r="AV13" i="12"/>
  <c r="BI13" i="12"/>
  <c r="Z14" i="12"/>
  <c r="AU14" i="12"/>
  <c r="M17" i="12"/>
  <c r="AF17" i="12"/>
  <c r="BE17" i="12"/>
  <c r="K18" i="12"/>
  <c r="Z18" i="12"/>
  <c r="AP18" i="12"/>
  <c r="BB18" i="12"/>
  <c r="AZ19" i="12"/>
  <c r="AC21" i="12"/>
  <c r="BG21" i="12"/>
  <c r="AY11" i="12"/>
  <c r="M13" i="12"/>
  <c r="Z13" i="12"/>
  <c r="AK13" i="12"/>
  <c r="AX13" i="12"/>
  <c r="BJ13" i="12"/>
  <c r="BJ14" i="12"/>
  <c r="BH14" i="12"/>
  <c r="AS14" i="12"/>
  <c r="AD14" i="12"/>
  <c r="O14" i="12"/>
  <c r="BQ14" i="12"/>
  <c r="BB14" i="12"/>
  <c r="AM14" i="12"/>
  <c r="X14" i="12"/>
  <c r="J14" i="12"/>
  <c r="BS14" i="12" s="1"/>
  <c r="AC14" i="12"/>
  <c r="AV14" i="12"/>
  <c r="BN14" i="12"/>
  <c r="R22" i="12"/>
  <c r="AA22" i="12"/>
  <c r="AJ22" i="12"/>
  <c r="AS22" i="12"/>
  <c r="BB22" i="12"/>
  <c r="BK22" i="12"/>
  <c r="K24" i="12"/>
  <c r="AI24" i="12"/>
  <c r="BH24" i="12"/>
  <c r="J26" i="12"/>
  <c r="BS26" i="12" s="1"/>
  <c r="S26" i="12"/>
  <c r="AB26" i="12"/>
  <c r="AK26" i="12"/>
  <c r="AT26" i="12"/>
  <c r="BC26" i="12"/>
  <c r="BL26" i="12"/>
  <c r="L28" i="12"/>
  <c r="Y28" i="12"/>
  <c r="AJ28" i="12"/>
  <c r="AW28" i="12"/>
  <c r="BH28" i="12"/>
  <c r="S29" i="12"/>
  <c r="AC29" i="12"/>
  <c r="AN29" i="12"/>
  <c r="AY29" i="12"/>
  <c r="BI29" i="12"/>
  <c r="AF32" i="12"/>
  <c r="T33" i="12"/>
  <c r="AD33" i="12"/>
  <c r="AP33" i="12"/>
  <c r="AZ33" i="12"/>
  <c r="BJ33" i="12"/>
  <c r="R34" i="12"/>
  <c r="AA34" i="12"/>
  <c r="AJ34" i="12"/>
  <c r="AS34" i="12"/>
  <c r="BB34" i="12"/>
  <c r="BK34" i="12"/>
  <c r="AD35" i="12"/>
  <c r="AX35" i="12"/>
  <c r="L37" i="12"/>
  <c r="V37" i="12"/>
  <c r="AH37" i="12"/>
  <c r="AR37" i="12"/>
  <c r="BB37" i="12"/>
  <c r="BP37" i="12"/>
  <c r="BM41" i="12"/>
  <c r="BI41" i="12"/>
  <c r="AZ41" i="12"/>
  <c r="AQ41" i="12"/>
  <c r="AH41" i="12"/>
  <c r="X41" i="12"/>
  <c r="O41" i="12"/>
  <c r="BQ41" i="12"/>
  <c r="BH41" i="12"/>
  <c r="AY41" i="12"/>
  <c r="AP41" i="12"/>
  <c r="AF41" i="12"/>
  <c r="W41" i="12"/>
  <c r="N41" i="12"/>
  <c r="T41" i="12"/>
  <c r="AE41" i="12"/>
  <c r="AS41" i="12"/>
  <c r="BD41" i="12"/>
  <c r="BP41" i="12"/>
  <c r="W42" i="12"/>
  <c r="AR42" i="12"/>
  <c r="BK42" i="12"/>
  <c r="AJ47" i="12"/>
  <c r="S48" i="12"/>
  <c r="AF48" i="12"/>
  <c r="AR48" i="12"/>
  <c r="BC48" i="12"/>
  <c r="T49" i="12"/>
  <c r="AJ49" i="12"/>
  <c r="BB49" i="12"/>
  <c r="BP52" i="12"/>
  <c r="BK52" i="12"/>
  <c r="AX52" i="12"/>
  <c r="AK52" i="12"/>
  <c r="X52" i="12"/>
  <c r="K52" i="12"/>
  <c r="BI52" i="12"/>
  <c r="AV52" i="12"/>
  <c r="AI52" i="12"/>
  <c r="W52" i="12"/>
  <c r="J52" i="12"/>
  <c r="AA52" i="12"/>
  <c r="AQ52" i="12"/>
  <c r="BG52" i="12"/>
  <c r="N54" i="12"/>
  <c r="AT54" i="12"/>
  <c r="R57" i="12"/>
  <c r="AP57" i="12"/>
  <c r="K61" i="12"/>
  <c r="AA61" i="12"/>
  <c r="AM61" i="12"/>
  <c r="BC61" i="12"/>
  <c r="V62" i="12"/>
  <c r="AP62" i="12"/>
  <c r="AA73" i="12"/>
  <c r="AG12" i="12"/>
  <c r="BE12" i="12"/>
  <c r="V20" i="12"/>
  <c r="AJ20" i="12"/>
  <c r="AX20" i="12"/>
  <c r="BL20" i="12"/>
  <c r="J22" i="12"/>
  <c r="BS22" i="12" s="1"/>
  <c r="S22" i="12"/>
  <c r="AB22" i="12"/>
  <c r="AK22" i="12"/>
  <c r="AT22" i="12"/>
  <c r="BC22" i="12"/>
  <c r="BL22" i="12"/>
  <c r="W23" i="12"/>
  <c r="AJ23" i="12"/>
  <c r="AX23" i="12"/>
  <c r="BL23" i="12"/>
  <c r="L24" i="12"/>
  <c r="AJ24" i="12"/>
  <c r="BJ24" i="12"/>
  <c r="L25" i="12"/>
  <c r="V25" i="12"/>
  <c r="AH25" i="12"/>
  <c r="AR25" i="12"/>
  <c r="BB25" i="12"/>
  <c r="BN25" i="12"/>
  <c r="K26" i="12"/>
  <c r="T26" i="12"/>
  <c r="AC26" i="12"/>
  <c r="AL26" i="12"/>
  <c r="AU26" i="12"/>
  <c r="BD26" i="12"/>
  <c r="BN26" i="12"/>
  <c r="O27" i="12"/>
  <c r="AG27" i="12"/>
  <c r="AV27" i="12"/>
  <c r="BN27" i="12"/>
  <c r="N28" i="12"/>
  <c r="Z28" i="12"/>
  <c r="AL28" i="12"/>
  <c r="AX28" i="12"/>
  <c r="BL28" i="12"/>
  <c r="J29" i="12"/>
  <c r="BS29" i="12" s="1"/>
  <c r="T29" i="12"/>
  <c r="AD29" i="12"/>
  <c r="AP29" i="12"/>
  <c r="AZ29" i="12"/>
  <c r="BJ29" i="12"/>
  <c r="R30" i="12"/>
  <c r="AA30" i="12"/>
  <c r="AJ30" i="12"/>
  <c r="AS30" i="12"/>
  <c r="BB30" i="12"/>
  <c r="BK30" i="12"/>
  <c r="AV32" i="12"/>
  <c r="K33" i="12"/>
  <c r="U33" i="12"/>
  <c r="AF33" i="12"/>
  <c r="AQ33" i="12"/>
  <c r="BA33" i="12"/>
  <c r="BL33" i="12"/>
  <c r="J34" i="12"/>
  <c r="BS34" i="12" s="1"/>
  <c r="S34" i="12"/>
  <c r="AB34" i="12"/>
  <c r="AK34" i="12"/>
  <c r="AT34" i="12"/>
  <c r="BC34" i="12"/>
  <c r="BL34" i="12"/>
  <c r="J35" i="12"/>
  <c r="BS35" i="12" s="1"/>
  <c r="AF35" i="12"/>
  <c r="BB35" i="12"/>
  <c r="BM36" i="12"/>
  <c r="M37" i="12"/>
  <c r="X37" i="12"/>
  <c r="AI37" i="12"/>
  <c r="AS37" i="12"/>
  <c r="BD37" i="12"/>
  <c r="BQ37" i="12"/>
  <c r="J41" i="12"/>
  <c r="BS41" i="12" s="1"/>
  <c r="U41" i="12"/>
  <c r="AI41" i="12"/>
  <c r="AT41" i="12"/>
  <c r="BF41" i="12"/>
  <c r="Y42" i="12"/>
  <c r="AS42" i="12"/>
  <c r="BM48" i="12"/>
  <c r="BO48" i="12"/>
  <c r="BF48" i="12"/>
  <c r="AV48" i="12"/>
  <c r="AM48" i="12"/>
  <c r="AD48" i="12"/>
  <c r="U48" i="12"/>
  <c r="L48" i="12"/>
  <c r="BN48" i="12"/>
  <c r="BD48" i="12"/>
  <c r="AU48" i="12"/>
  <c r="AL48" i="12"/>
  <c r="AC48" i="12"/>
  <c r="T48" i="12"/>
  <c r="K48" i="12"/>
  <c r="V48" i="12"/>
  <c r="AH48" i="12"/>
  <c r="AS48" i="12"/>
  <c r="BG48" i="12"/>
  <c r="U49" i="12"/>
  <c r="AM49" i="12"/>
  <c r="BC49" i="12"/>
  <c r="BC58" i="12"/>
  <c r="AZ58" i="12"/>
  <c r="X58" i="12"/>
  <c r="AV58" i="12"/>
  <c r="U58" i="12"/>
  <c r="AS58" i="12"/>
  <c r="O58" i="12"/>
  <c r="BI58" i="12"/>
  <c r="AJ73" i="12"/>
  <c r="V49" i="12"/>
  <c r="AP49" i="12"/>
  <c r="W54" i="12"/>
  <c r="AW54" i="12"/>
  <c r="U57" i="12"/>
  <c r="BB57" i="12"/>
  <c r="L58" i="12"/>
  <c r="BK58" i="12"/>
  <c r="P61" i="12"/>
  <c r="AC61" i="12"/>
  <c r="AS61" i="12"/>
  <c r="BF61" i="12"/>
  <c r="BM62" i="12"/>
  <c r="AZ62" i="12"/>
  <c r="AN62" i="12"/>
  <c r="AC62" i="12"/>
  <c r="O62" i="12"/>
  <c r="BK62" i="12"/>
  <c r="AX62" i="12"/>
  <c r="AM62" i="12"/>
  <c r="Z62" i="12"/>
  <c r="N62" i="12"/>
  <c r="BI62" i="12"/>
  <c r="AW62" i="12"/>
  <c r="AL62" i="12"/>
  <c r="X62" i="12"/>
  <c r="M62" i="12"/>
  <c r="AD62" i="12"/>
  <c r="AU62" i="12"/>
  <c r="BP62" i="12"/>
  <c r="BJ66" i="12"/>
  <c r="BH66" i="12"/>
  <c r="AO66" i="12"/>
  <c r="W66" i="12"/>
  <c r="BE66" i="12"/>
  <c r="AM66" i="12"/>
  <c r="U66" i="12"/>
  <c r="BD66" i="12"/>
  <c r="AL66" i="12"/>
  <c r="T66" i="12"/>
  <c r="BB66" i="12"/>
  <c r="AJ66" i="12"/>
  <c r="Q66" i="12"/>
  <c r="BM66" i="12"/>
  <c r="AU66" i="12"/>
  <c r="AC66" i="12"/>
  <c r="J66" i="12"/>
  <c r="BS66" i="12" s="1"/>
  <c r="AX66" i="12"/>
  <c r="AS73" i="12"/>
  <c r="L22" i="12"/>
  <c r="U22" i="12"/>
  <c r="AD22" i="12"/>
  <c r="AM22" i="12"/>
  <c r="AV22" i="12"/>
  <c r="BF22" i="12"/>
  <c r="BO22" i="12"/>
  <c r="BJ32" i="12"/>
  <c r="BM42" i="12"/>
  <c r="BN42" i="12"/>
  <c r="AX42" i="12"/>
  <c r="AJ42" i="12"/>
  <c r="R42" i="12"/>
  <c r="BL42" i="12"/>
  <c r="AV42" i="12"/>
  <c r="AF42" i="12"/>
  <c r="P42" i="12"/>
  <c r="AB42" i="12"/>
  <c r="BA42" i="12"/>
  <c r="BH47" i="12"/>
  <c r="Y47" i="12"/>
  <c r="BB47" i="12"/>
  <c r="X47" i="12"/>
  <c r="AV47" i="12"/>
  <c r="BO49" i="12"/>
  <c r="BK49" i="12"/>
  <c r="AZ49" i="12"/>
  <c r="AL49" i="12"/>
  <c r="Z49" i="12"/>
  <c r="M49" i="12"/>
  <c r="BJ49" i="12"/>
  <c r="AX49" i="12"/>
  <c r="AK49" i="12"/>
  <c r="W49" i="12"/>
  <c r="L49" i="12"/>
  <c r="AB49" i="12"/>
  <c r="AR49" i="12"/>
  <c r="BH49" i="12"/>
  <c r="AB54" i="12"/>
  <c r="AZ54" i="12"/>
  <c r="W57" i="12"/>
  <c r="BD57" i="12"/>
  <c r="Z58" i="12"/>
  <c r="BN58" i="12"/>
  <c r="R61" i="12"/>
  <c r="AD61" i="12"/>
  <c r="AT61" i="12"/>
  <c r="BJ61" i="12"/>
  <c r="J62" i="12"/>
  <c r="BS62" i="12" s="1"/>
  <c r="AE62" i="12"/>
  <c r="AV62" i="12"/>
  <c r="BQ62" i="12"/>
  <c r="L66" i="12"/>
  <c r="BK66" i="12"/>
  <c r="BB73" i="12"/>
  <c r="Q12" i="12"/>
  <c r="AP12" i="12"/>
  <c r="BQ12" i="12"/>
  <c r="AP15" i="12"/>
  <c r="AG16" i="12"/>
  <c r="BE16" i="12"/>
  <c r="L20" i="12"/>
  <c r="AA20" i="12"/>
  <c r="AO20" i="12"/>
  <c r="BB20" i="12"/>
  <c r="M22" i="12"/>
  <c r="V22" i="12"/>
  <c r="AE22" i="12"/>
  <c r="AN22" i="12"/>
  <c r="AX22" i="12"/>
  <c r="BG22" i="12"/>
  <c r="BP22" i="12"/>
  <c r="N23" i="12"/>
  <c r="AB23" i="12"/>
  <c r="AO23" i="12"/>
  <c r="BC23" i="12"/>
  <c r="X24" i="12"/>
  <c r="AV24" i="12"/>
  <c r="P25" i="12"/>
  <c r="AA25" i="12"/>
  <c r="AK25" i="12"/>
  <c r="AV25" i="12"/>
  <c r="BG25" i="12"/>
  <c r="BQ25" i="12"/>
  <c r="N26" i="12"/>
  <c r="W26" i="12"/>
  <c r="AF26" i="12"/>
  <c r="AP26" i="12"/>
  <c r="AY26" i="12"/>
  <c r="BH26" i="12"/>
  <c r="W27" i="12"/>
  <c r="AL27" i="12"/>
  <c r="BD27" i="12"/>
  <c r="R28" i="12"/>
  <c r="AF28" i="12"/>
  <c r="AQ28" i="12"/>
  <c r="BD28" i="12"/>
  <c r="BO28" i="12"/>
  <c r="M29" i="12"/>
  <c r="X29" i="12"/>
  <c r="AI29" i="12"/>
  <c r="AS29" i="12"/>
  <c r="BD29" i="12"/>
  <c r="BO29" i="12"/>
  <c r="L30" i="12"/>
  <c r="U30" i="12"/>
  <c r="AD30" i="12"/>
  <c r="AM30" i="12"/>
  <c r="AV30" i="12"/>
  <c r="BF30" i="12"/>
  <c r="BO30" i="12"/>
  <c r="J32" i="12"/>
  <c r="BS32" i="12" s="1"/>
  <c r="BP32" i="12"/>
  <c r="N33" i="12"/>
  <c r="Z33" i="12"/>
  <c r="AJ33" i="12"/>
  <c r="AT33" i="12"/>
  <c r="BF33" i="12"/>
  <c r="BP33" i="12"/>
  <c r="M34" i="12"/>
  <c r="V34" i="12"/>
  <c r="AE34" i="12"/>
  <c r="AN34" i="12"/>
  <c r="AX34" i="12"/>
  <c r="BG34" i="12"/>
  <c r="BP34" i="12"/>
  <c r="R35" i="12"/>
  <c r="AN35" i="12"/>
  <c r="BJ35" i="12"/>
  <c r="X36" i="12"/>
  <c r="R37" i="12"/>
  <c r="AB37" i="12"/>
  <c r="AL37" i="12"/>
  <c r="AX37" i="12"/>
  <c r="BI37" i="12"/>
  <c r="U38" i="12"/>
  <c r="AF38" i="12"/>
  <c r="AS38" i="12"/>
  <c r="BE38" i="12"/>
  <c r="BQ38" i="12"/>
  <c r="AF40" i="12"/>
  <c r="BN40" i="12"/>
  <c r="M41" i="12"/>
  <c r="AA41" i="12"/>
  <c r="AL41" i="12"/>
  <c r="AX41" i="12"/>
  <c r="BK41" i="12"/>
  <c r="J42" i="12"/>
  <c r="AD42" i="12"/>
  <c r="BC42" i="12"/>
  <c r="BE43" i="12"/>
  <c r="AJ43" i="12"/>
  <c r="Q43" i="12"/>
  <c r="BB43" i="12"/>
  <c r="AG43" i="12"/>
  <c r="N43" i="12"/>
  <c r="AD43" i="12"/>
  <c r="BJ43" i="12"/>
  <c r="BO46" i="12"/>
  <c r="BP46" i="12"/>
  <c r="BC46" i="12"/>
  <c r="AO46" i="12"/>
  <c r="AB46" i="12"/>
  <c r="Q46" i="12"/>
  <c r="BN46" i="12"/>
  <c r="BB46" i="12"/>
  <c r="AM46" i="12"/>
  <c r="AA46" i="12"/>
  <c r="O46" i="12"/>
  <c r="W46" i="12"/>
  <c r="AL46" i="12"/>
  <c r="BF46" i="12"/>
  <c r="K47" i="12"/>
  <c r="AX47" i="12"/>
  <c r="N48" i="12"/>
  <c r="Z48" i="12"/>
  <c r="AK48" i="12"/>
  <c r="AY48" i="12"/>
  <c r="BJ48" i="12"/>
  <c r="J49" i="12"/>
  <c r="BS49" i="12" s="1"/>
  <c r="AC49" i="12"/>
  <c r="AS49" i="12"/>
  <c r="BI49" i="12"/>
  <c r="R52" i="12"/>
  <c r="AH52" i="12"/>
  <c r="BA52" i="12"/>
  <c r="BQ52" i="12"/>
  <c r="AD54" i="12"/>
  <c r="BP56" i="12"/>
  <c r="BN56" i="12"/>
  <c r="BA56" i="12"/>
  <c r="AN56" i="12"/>
  <c r="AA56" i="12"/>
  <c r="O56" i="12"/>
  <c r="BL56" i="12"/>
  <c r="AY56" i="12"/>
  <c r="AM56" i="12"/>
  <c r="Z56" i="12"/>
  <c r="M56" i="12"/>
  <c r="BK56" i="12"/>
  <c r="AX56" i="12"/>
  <c r="AK56" i="12"/>
  <c r="X56" i="12"/>
  <c r="K56" i="12"/>
  <c r="AE56" i="12"/>
  <c r="AV56" i="12"/>
  <c r="AF57" i="12"/>
  <c r="AD58" i="12"/>
  <c r="S61" i="12"/>
  <c r="AI61" i="12"/>
  <c r="AU61" i="12"/>
  <c r="BK61" i="12"/>
  <c r="L62" i="12"/>
  <c r="AF62" i="12"/>
  <c r="BB62" i="12"/>
  <c r="AC64" i="12"/>
  <c r="T64" i="12"/>
  <c r="BN64" i="12"/>
  <c r="R64" i="12"/>
  <c r="AV64" i="12"/>
  <c r="BM65" i="12"/>
  <c r="BJ65" i="12"/>
  <c r="BA65" i="12"/>
  <c r="AR65" i="12"/>
  <c r="AI65" i="12"/>
  <c r="Z65" i="12"/>
  <c r="P65" i="12"/>
  <c r="BI65" i="12"/>
  <c r="AZ65" i="12"/>
  <c r="AQ65" i="12"/>
  <c r="AH65" i="12"/>
  <c r="X65" i="12"/>
  <c r="O65" i="12"/>
  <c r="BQ65" i="12"/>
  <c r="BH65" i="12"/>
  <c r="AY65" i="12"/>
  <c r="AP65" i="12"/>
  <c r="AF65" i="12"/>
  <c r="W65" i="12"/>
  <c r="N65" i="12"/>
  <c r="BN65" i="12"/>
  <c r="BD65" i="12"/>
  <c r="AU65" i="12"/>
  <c r="AL65" i="12"/>
  <c r="AC65" i="12"/>
  <c r="T65" i="12"/>
  <c r="K65" i="12"/>
  <c r="AA65" i="12"/>
  <c r="AS65" i="12"/>
  <c r="BK65" i="12"/>
  <c r="N66" i="12"/>
  <c r="BN66" i="12"/>
  <c r="BM68" i="12"/>
  <c r="AY68" i="12"/>
  <c r="AN68" i="12"/>
  <c r="AB68" i="12"/>
  <c r="N68" i="12"/>
  <c r="BJ68" i="12"/>
  <c r="AX68" i="12"/>
  <c r="AL68" i="12"/>
  <c r="Z68" i="12"/>
  <c r="M68" i="12"/>
  <c r="BH68" i="12"/>
  <c r="AW68" i="12"/>
  <c r="AK68" i="12"/>
  <c r="X68" i="12"/>
  <c r="L68" i="12"/>
  <c r="BG68" i="12"/>
  <c r="AV68" i="12"/>
  <c r="AI68" i="12"/>
  <c r="V68" i="12"/>
  <c r="K68" i="12"/>
  <c r="BO68" i="12"/>
  <c r="BD68" i="12"/>
  <c r="AP68" i="12"/>
  <c r="AD68" i="12"/>
  <c r="S68" i="12"/>
  <c r="AO68" i="12"/>
  <c r="BQ68" i="12"/>
  <c r="T28" i="12"/>
  <c r="AG28" i="12"/>
  <c r="AR28" i="12"/>
  <c r="BE28" i="12"/>
  <c r="BP28" i="12"/>
  <c r="Q32" i="12"/>
  <c r="S37" i="12"/>
  <c r="AC37" i="12"/>
  <c r="AN37" i="12"/>
  <c r="AY37" i="12"/>
  <c r="BJ37" i="12"/>
  <c r="L42" i="12"/>
  <c r="AK42" i="12"/>
  <c r="BD42" i="12"/>
  <c r="AG58" i="12"/>
  <c r="T61" i="12"/>
  <c r="AJ61" i="12"/>
  <c r="AV61" i="12"/>
  <c r="AT65" i="12"/>
  <c r="BL65" i="12"/>
  <c r="Z66" i="12"/>
  <c r="BQ66" i="12"/>
  <c r="AR68" i="12"/>
  <c r="O22" i="12"/>
  <c r="X22" i="12"/>
  <c r="AH22" i="12"/>
  <c r="AQ22" i="12"/>
  <c r="AZ22" i="12"/>
  <c r="BI22" i="12"/>
  <c r="AB24" i="12"/>
  <c r="AZ24" i="12"/>
  <c r="S25" i="12"/>
  <c r="AC25" i="12"/>
  <c r="AN25" i="12"/>
  <c r="AY25" i="12"/>
  <c r="BI25" i="12"/>
  <c r="P26" i="12"/>
  <c r="Z26" i="12"/>
  <c r="AI26" i="12"/>
  <c r="AR26" i="12"/>
  <c r="BA26" i="12"/>
  <c r="BJ26" i="12"/>
  <c r="Y27" i="12"/>
  <c r="AR27" i="12"/>
  <c r="J28" i="12"/>
  <c r="BS28" i="12" s="1"/>
  <c r="V28" i="12"/>
  <c r="AH28" i="12"/>
  <c r="AT28" i="12"/>
  <c r="BF28" i="12"/>
  <c r="P29" i="12"/>
  <c r="AA29" i="12"/>
  <c r="AK29" i="12"/>
  <c r="AV29" i="12"/>
  <c r="BG29" i="12"/>
  <c r="BQ29" i="12"/>
  <c r="R32" i="12"/>
  <c r="R33" i="12"/>
  <c r="AB33" i="12"/>
  <c r="AL33" i="12"/>
  <c r="AX33" i="12"/>
  <c r="BH33" i="12"/>
  <c r="O34" i="12"/>
  <c r="X34" i="12"/>
  <c r="AH34" i="12"/>
  <c r="AQ34" i="12"/>
  <c r="AZ34" i="12"/>
  <c r="BI34" i="12"/>
  <c r="W35" i="12"/>
  <c r="AR35" i="12"/>
  <c r="BM35" i="12"/>
  <c r="J37" i="12"/>
  <c r="BS37" i="12" s="1"/>
  <c r="T37" i="12"/>
  <c r="AD37" i="12"/>
  <c r="AP37" i="12"/>
  <c r="AZ37" i="12"/>
  <c r="BK37" i="12"/>
  <c r="AP40" i="12"/>
  <c r="R41" i="12"/>
  <c r="AC41" i="12"/>
  <c r="AN41" i="12"/>
  <c r="BB41" i="12"/>
  <c r="BN41" i="12"/>
  <c r="N42" i="12"/>
  <c r="AL42" i="12"/>
  <c r="BH42" i="12"/>
  <c r="T47" i="12"/>
  <c r="BQ47" i="12"/>
  <c r="P48" i="12"/>
  <c r="AB48" i="12"/>
  <c r="AP48" i="12"/>
  <c r="BA48" i="12"/>
  <c r="BL48" i="12"/>
  <c r="O49" i="12"/>
  <c r="AE49" i="12"/>
  <c r="AU49" i="12"/>
  <c r="BP49" i="12"/>
  <c r="BH54" i="12"/>
  <c r="AM54" i="12"/>
  <c r="V54" i="12"/>
  <c r="BC54" i="12"/>
  <c r="AL54" i="12"/>
  <c r="T54" i="12"/>
  <c r="BB54" i="12"/>
  <c r="AJ54" i="12"/>
  <c r="Q54" i="12"/>
  <c r="AG54" i="12"/>
  <c r="BM54" i="12"/>
  <c r="BI57" i="12"/>
  <c r="BO57" i="12"/>
  <c r="AV57" i="12"/>
  <c r="AD57" i="12"/>
  <c r="M57" i="12"/>
  <c r="BN57" i="12"/>
  <c r="AU57" i="12"/>
  <c r="AC57" i="12"/>
  <c r="L57" i="12"/>
  <c r="BK57" i="12"/>
  <c r="AS57" i="12"/>
  <c r="AA57" i="12"/>
  <c r="J57" i="12"/>
  <c r="BS57" i="12" s="1"/>
  <c r="AL57" i="12"/>
  <c r="BQ57" i="12"/>
  <c r="AM58" i="12"/>
  <c r="BM61" i="12"/>
  <c r="BI61" i="12"/>
  <c r="AZ61" i="12"/>
  <c r="AQ61" i="12"/>
  <c r="AH61" i="12"/>
  <c r="X61" i="12"/>
  <c r="O61" i="12"/>
  <c r="BQ61" i="12"/>
  <c r="BH61" i="12"/>
  <c r="AY61" i="12"/>
  <c r="AP61" i="12"/>
  <c r="AF61" i="12"/>
  <c r="W61" i="12"/>
  <c r="N61" i="12"/>
  <c r="BP61" i="12"/>
  <c r="BG61" i="12"/>
  <c r="AX61" i="12"/>
  <c r="AN61" i="12"/>
  <c r="AE61" i="12"/>
  <c r="V61" i="12"/>
  <c r="M61" i="12"/>
  <c r="U61" i="12"/>
  <c r="AK61" i="12"/>
  <c r="BA61" i="12"/>
  <c r="BN61" i="12"/>
  <c r="BM73" i="12"/>
  <c r="BQ73" i="12"/>
  <c r="BH73" i="12"/>
  <c r="AY73" i="12"/>
  <c r="AP73" i="12"/>
  <c r="AF73" i="12"/>
  <c r="W73" i="12"/>
  <c r="N73" i="12"/>
  <c r="BP73" i="12"/>
  <c r="BG73" i="12"/>
  <c r="AX73" i="12"/>
  <c r="AN73" i="12"/>
  <c r="AE73" i="12"/>
  <c r="V73" i="12"/>
  <c r="M73" i="12"/>
  <c r="BO73" i="12"/>
  <c r="BF73" i="12"/>
  <c r="AV73" i="12"/>
  <c r="AM73" i="12"/>
  <c r="AD73" i="12"/>
  <c r="U73" i="12"/>
  <c r="L73" i="12"/>
  <c r="BN73" i="12"/>
  <c r="BD73" i="12"/>
  <c r="AU73" i="12"/>
  <c r="AL73" i="12"/>
  <c r="AC73" i="12"/>
  <c r="T73" i="12"/>
  <c r="K73" i="12"/>
  <c r="BL73" i="12"/>
  <c r="BC73" i="12"/>
  <c r="AT73" i="12"/>
  <c r="AK73" i="12"/>
  <c r="AB73" i="12"/>
  <c r="S73" i="12"/>
  <c r="J73" i="12"/>
  <c r="BS73" i="12" s="1"/>
  <c r="BJ73" i="12"/>
  <c r="BA73" i="12"/>
  <c r="AR73" i="12"/>
  <c r="AI73" i="12"/>
  <c r="Z73" i="12"/>
  <c r="P73" i="12"/>
  <c r="BI73" i="12"/>
  <c r="AZ73" i="12"/>
  <c r="AQ73" i="12"/>
  <c r="AH73" i="12"/>
  <c r="X73" i="12"/>
  <c r="O73" i="12"/>
  <c r="P22" i="12"/>
  <c r="Z22" i="12"/>
  <c r="AI22" i="12"/>
  <c r="AR22" i="12"/>
  <c r="BA22" i="12"/>
  <c r="BJ22" i="12"/>
  <c r="AF24" i="12"/>
  <c r="BD24" i="12"/>
  <c r="R26" i="12"/>
  <c r="AA26" i="12"/>
  <c r="AJ26" i="12"/>
  <c r="AS26" i="12"/>
  <c r="BB26" i="12"/>
  <c r="BK26" i="12"/>
  <c r="K28" i="12"/>
  <c r="X28" i="12"/>
  <c r="AI28" i="12"/>
  <c r="AV28" i="12"/>
  <c r="R29" i="12"/>
  <c r="AB29" i="12"/>
  <c r="AL29" i="12"/>
  <c r="AX29" i="12"/>
  <c r="BH29" i="12"/>
  <c r="AB32" i="12"/>
  <c r="S33" i="12"/>
  <c r="AC33" i="12"/>
  <c r="AN33" i="12"/>
  <c r="AY33" i="12"/>
  <c r="BI33" i="12"/>
  <c r="P34" i="12"/>
  <c r="Z34" i="12"/>
  <c r="AI34" i="12"/>
  <c r="AR34" i="12"/>
  <c r="BA34" i="12"/>
  <c r="BJ34" i="12"/>
  <c r="AB35" i="12"/>
  <c r="AW35" i="12"/>
  <c r="AR36" i="12"/>
  <c r="K37" i="12"/>
  <c r="U37" i="12"/>
  <c r="AF37" i="12"/>
  <c r="AQ37" i="12"/>
  <c r="BA37" i="12"/>
  <c r="BN37" i="12"/>
  <c r="S41" i="12"/>
  <c r="AD41" i="12"/>
  <c r="AR41" i="12"/>
  <c r="BC41" i="12"/>
  <c r="BO41" i="12"/>
  <c r="T42" i="12"/>
  <c r="AM42" i="12"/>
  <c r="BJ42" i="12"/>
  <c r="AC47" i="12"/>
  <c r="R48" i="12"/>
  <c r="AE48" i="12"/>
  <c r="AQ48" i="12"/>
  <c r="BB48" i="12"/>
  <c r="BP48" i="12"/>
  <c r="R49" i="12"/>
  <c r="AH49" i="12"/>
  <c r="BA49" i="12"/>
  <c r="BQ49" i="12"/>
  <c r="Z52" i="12"/>
  <c r="AP52" i="12"/>
  <c r="BF52" i="12"/>
  <c r="L54" i="12"/>
  <c r="AR54" i="12"/>
  <c r="BP54" i="12"/>
  <c r="O57" i="12"/>
  <c r="AM57" i="12"/>
  <c r="AP58" i="12"/>
  <c r="J61" i="12"/>
  <c r="BS61" i="12" s="1"/>
  <c r="Z61" i="12"/>
  <c r="AL61" i="12"/>
  <c r="BB61" i="12"/>
  <c r="BO61" i="12"/>
  <c r="U62" i="12"/>
  <c r="AO62" i="12"/>
  <c r="BF62" i="12"/>
  <c r="AF66" i="12"/>
  <c r="R73" i="12"/>
  <c r="BP74" i="12"/>
  <c r="BE74" i="12"/>
  <c r="AU74" i="12"/>
  <c r="AJ74" i="12"/>
  <c r="Y74" i="12"/>
  <c r="O74" i="12"/>
  <c r="BN74" i="12"/>
  <c r="BD74" i="12"/>
  <c r="AS74" i="12"/>
  <c r="AH74" i="12"/>
  <c r="X74" i="12"/>
  <c r="N74" i="12"/>
  <c r="BM74" i="12"/>
  <c r="BB74" i="12"/>
  <c r="AR74" i="12"/>
  <c r="AG74" i="12"/>
  <c r="W74" i="12"/>
  <c r="M74" i="12"/>
  <c r="BK74" i="12"/>
  <c r="BA74" i="12"/>
  <c r="AP74" i="12"/>
  <c r="AF74" i="12"/>
  <c r="V74" i="12"/>
  <c r="L74" i="12"/>
  <c r="BJ74" i="12"/>
  <c r="AZ74" i="12"/>
  <c r="AO74" i="12"/>
  <c r="AE74" i="12"/>
  <c r="U74" i="12"/>
  <c r="J74" i="12"/>
  <c r="BS74" i="12" s="1"/>
  <c r="BH74" i="12"/>
  <c r="AW74" i="12"/>
  <c r="AM74" i="12"/>
  <c r="AC74" i="12"/>
  <c r="Q74" i="12"/>
  <c r="BQ74" i="12"/>
  <c r="BF74" i="12"/>
  <c r="AV74" i="12"/>
  <c r="AL74" i="12"/>
  <c r="Z74" i="12"/>
  <c r="P74" i="12"/>
  <c r="L69" i="12"/>
  <c r="U69" i="12"/>
  <c r="AD69" i="12"/>
  <c r="AM69" i="12"/>
  <c r="AV69" i="12"/>
  <c r="BF69" i="12"/>
  <c r="BO69" i="12"/>
  <c r="L70" i="12"/>
  <c r="V70" i="12"/>
  <c r="AF70" i="12"/>
  <c r="AP70" i="12"/>
  <c r="BA70" i="12"/>
  <c r="BK70" i="12"/>
  <c r="T71" i="12"/>
  <c r="AF71" i="12"/>
  <c r="AR71" i="12"/>
  <c r="BE71" i="12"/>
  <c r="BP71" i="12"/>
  <c r="J77" i="12"/>
  <c r="BS77" i="12" s="1"/>
  <c r="S77" i="12"/>
  <c r="AB77" i="12"/>
  <c r="AK77" i="12"/>
  <c r="AT77" i="12"/>
  <c r="BC77" i="12"/>
  <c r="BL77" i="12"/>
  <c r="K80" i="12"/>
  <c r="X80" i="12"/>
  <c r="AI80" i="12"/>
  <c r="AV80" i="12"/>
  <c r="BH80" i="12"/>
  <c r="P81" i="12"/>
  <c r="Z81" i="12"/>
  <c r="AJ81" i="12"/>
  <c r="AT81" i="12"/>
  <c r="BF81" i="12"/>
  <c r="BJ83" i="12"/>
  <c r="AQ83" i="12"/>
  <c r="Y83" i="12"/>
  <c r="BB83" i="12"/>
  <c r="AI83" i="12"/>
  <c r="Q83" i="12"/>
  <c r="AE83" i="12"/>
  <c r="BD83" i="12"/>
  <c r="K91" i="12"/>
  <c r="BJ91" i="12"/>
  <c r="S92" i="12"/>
  <c r="AT92" i="12"/>
  <c r="T93" i="12"/>
  <c r="AH93" i="12"/>
  <c r="AV93" i="12"/>
  <c r="BI93" i="12"/>
  <c r="V95" i="12"/>
  <c r="AP96" i="12"/>
  <c r="N100" i="12"/>
  <c r="BH100" i="12"/>
  <c r="K77" i="12"/>
  <c r="T77" i="12"/>
  <c r="AC77" i="12"/>
  <c r="AL77" i="12"/>
  <c r="AU77" i="12"/>
  <c r="BD77" i="12"/>
  <c r="BN77" i="12"/>
  <c r="L80" i="12"/>
  <c r="Y80" i="12"/>
  <c r="AK80" i="12"/>
  <c r="AW80" i="12"/>
  <c r="BI80" i="12"/>
  <c r="BM81" i="12"/>
  <c r="BN81" i="12"/>
  <c r="BD81" i="12"/>
  <c r="AU81" i="12"/>
  <c r="AL81" i="12"/>
  <c r="AC81" i="12"/>
  <c r="R81" i="12"/>
  <c r="AA81" i="12"/>
  <c r="AK81" i="12"/>
  <c r="AV81" i="12"/>
  <c r="BG81" i="12"/>
  <c r="BQ81" i="12"/>
  <c r="BI90" i="12"/>
  <c r="BM90" i="12"/>
  <c r="AJ90" i="12"/>
  <c r="J90" i="12"/>
  <c r="BS90" i="12" s="1"/>
  <c r="BC90" i="12"/>
  <c r="X90" i="12"/>
  <c r="AS90" i="12"/>
  <c r="N90" i="12"/>
  <c r="BA90" i="12"/>
  <c r="U93" i="12"/>
  <c r="AI93" i="12"/>
  <c r="AX93" i="12"/>
  <c r="X95" i="12"/>
  <c r="T100" i="12"/>
  <c r="BD102" i="12"/>
  <c r="AT102" i="12"/>
  <c r="BE122" i="12"/>
  <c r="BL122" i="12"/>
  <c r="AE122" i="12"/>
  <c r="BK122" i="12"/>
  <c r="AA122" i="12"/>
  <c r="BC122" i="12"/>
  <c r="Z122" i="12"/>
  <c r="AY122" i="12"/>
  <c r="P122" i="12"/>
  <c r="AZ122" i="12"/>
  <c r="AQ122" i="12"/>
  <c r="AN122" i="12"/>
  <c r="AM122" i="12"/>
  <c r="R122" i="12"/>
  <c r="O122" i="12"/>
  <c r="BO122" i="12"/>
  <c r="O90" i="12"/>
  <c r="BD90" i="12"/>
  <c r="BM93" i="12"/>
  <c r="BL93" i="12"/>
  <c r="BC93" i="12"/>
  <c r="AT93" i="12"/>
  <c r="AK93" i="12"/>
  <c r="AB93" i="12"/>
  <c r="S93" i="12"/>
  <c r="J93" i="12"/>
  <c r="BS93" i="12" s="1"/>
  <c r="BP93" i="12"/>
  <c r="BF93" i="12"/>
  <c r="AU93" i="12"/>
  <c r="AJ93" i="12"/>
  <c r="Z93" i="12"/>
  <c r="O93" i="12"/>
  <c r="BK93" i="12"/>
  <c r="BA93" i="12"/>
  <c r="AQ93" i="12"/>
  <c r="AF93" i="12"/>
  <c r="V93" i="12"/>
  <c r="L93" i="12"/>
  <c r="W93" i="12"/>
  <c r="AL93" i="12"/>
  <c r="AY93" i="12"/>
  <c r="BN93" i="12"/>
  <c r="AN95" i="12"/>
  <c r="BQ96" i="12"/>
  <c r="BE96" i="12"/>
  <c r="Z96" i="12"/>
  <c r="AJ96" i="12"/>
  <c r="BB96" i="12"/>
  <c r="T96" i="12"/>
  <c r="BA96" i="12"/>
  <c r="AD100" i="12"/>
  <c r="AN59" i="12"/>
  <c r="BL60" i="12"/>
  <c r="O69" i="12"/>
  <c r="X69" i="12"/>
  <c r="AH69" i="12"/>
  <c r="AQ69" i="12"/>
  <c r="AZ69" i="12"/>
  <c r="BI69" i="12"/>
  <c r="O70" i="12"/>
  <c r="Y70" i="12"/>
  <c r="AJ70" i="12"/>
  <c r="AU70" i="12"/>
  <c r="BE70" i="12"/>
  <c r="BP70" i="12"/>
  <c r="L71" i="12"/>
  <c r="X71" i="12"/>
  <c r="AL71" i="12"/>
  <c r="AW71" i="12"/>
  <c r="BH71" i="12"/>
  <c r="AL72" i="12"/>
  <c r="M77" i="12"/>
  <c r="V77" i="12"/>
  <c r="AE77" i="12"/>
  <c r="AN77" i="12"/>
  <c r="AX77" i="12"/>
  <c r="BG77" i="12"/>
  <c r="BP77" i="12"/>
  <c r="P80" i="12"/>
  <c r="AB80" i="12"/>
  <c r="AN80" i="12"/>
  <c r="AZ80" i="12"/>
  <c r="BM80" i="12"/>
  <c r="K81" i="12"/>
  <c r="T81" i="12"/>
  <c r="AD81" i="12"/>
  <c r="AN81" i="12"/>
  <c r="AY81" i="12"/>
  <c r="BI81" i="12"/>
  <c r="P83" i="12"/>
  <c r="AN83" i="12"/>
  <c r="BM83" i="12"/>
  <c r="BM85" i="12"/>
  <c r="BN85" i="12"/>
  <c r="BD85" i="12"/>
  <c r="AU85" i="12"/>
  <c r="AL85" i="12"/>
  <c r="AC85" i="12"/>
  <c r="BO85" i="12"/>
  <c r="BC85" i="12"/>
  <c r="AS85" i="12"/>
  <c r="AI85" i="12"/>
  <c r="X85" i="12"/>
  <c r="O85" i="12"/>
  <c r="BJ85" i="12"/>
  <c r="AZ85" i="12"/>
  <c r="AP85" i="12"/>
  <c r="AE85" i="12"/>
  <c r="U85" i="12"/>
  <c r="L85" i="12"/>
  <c r="T85" i="12"/>
  <c r="AH85" i="12"/>
  <c r="AV85" i="12"/>
  <c r="BI85" i="12"/>
  <c r="BM89" i="12"/>
  <c r="BN89" i="12"/>
  <c r="BD89" i="12"/>
  <c r="AU89" i="12"/>
  <c r="AL89" i="12"/>
  <c r="AC89" i="12"/>
  <c r="T89" i="12"/>
  <c r="K89" i="12"/>
  <c r="BQ89" i="12"/>
  <c r="BG89" i="12"/>
  <c r="AV89" i="12"/>
  <c r="AK89" i="12"/>
  <c r="AA89" i="12"/>
  <c r="P89" i="12"/>
  <c r="BL89" i="12"/>
  <c r="BB89" i="12"/>
  <c r="AR89" i="12"/>
  <c r="AH89" i="12"/>
  <c r="W89" i="12"/>
  <c r="M89" i="12"/>
  <c r="V89" i="12"/>
  <c r="AJ89" i="12"/>
  <c r="AY89" i="12"/>
  <c r="BK89" i="12"/>
  <c r="U90" i="12"/>
  <c r="BK90" i="12"/>
  <c r="AC92" i="12"/>
  <c r="K93" i="12"/>
  <c r="X93" i="12"/>
  <c r="AM93" i="12"/>
  <c r="AZ93" i="12"/>
  <c r="BO93" i="12"/>
  <c r="AP95" i="12"/>
  <c r="Q96" i="12"/>
  <c r="BH96" i="12"/>
  <c r="AI100" i="12"/>
  <c r="AQ116" i="12"/>
  <c r="BJ116" i="12"/>
  <c r="AL116" i="12"/>
  <c r="AY116" i="12"/>
  <c r="P116" i="12"/>
  <c r="R44" i="12"/>
  <c r="AA44" i="12"/>
  <c r="AJ44" i="12"/>
  <c r="AS44" i="12"/>
  <c r="BB44" i="12"/>
  <c r="BK44" i="12"/>
  <c r="Q45" i="12"/>
  <c r="AC45" i="12"/>
  <c r="AM45" i="12"/>
  <c r="AW45" i="12"/>
  <c r="BH45" i="12"/>
  <c r="AL50" i="12"/>
  <c r="BK50" i="12"/>
  <c r="W53" i="12"/>
  <c r="AM53" i="12"/>
  <c r="BC53" i="12"/>
  <c r="AA55" i="12"/>
  <c r="AT55" i="12"/>
  <c r="P69" i="12"/>
  <c r="Z69" i="12"/>
  <c r="AI69" i="12"/>
  <c r="AR69" i="12"/>
  <c r="BA69" i="12"/>
  <c r="BJ69" i="12"/>
  <c r="P70" i="12"/>
  <c r="Z70" i="12"/>
  <c r="AL70" i="12"/>
  <c r="AV70" i="12"/>
  <c r="BF70" i="12"/>
  <c r="BQ70" i="12"/>
  <c r="N71" i="12"/>
  <c r="Z71" i="12"/>
  <c r="AM71" i="12"/>
  <c r="AX71" i="12"/>
  <c r="BK71" i="12"/>
  <c r="J72" i="12"/>
  <c r="BS72" i="12" s="1"/>
  <c r="AT72" i="12"/>
  <c r="J75" i="12"/>
  <c r="BS75" i="12" s="1"/>
  <c r="N77" i="12"/>
  <c r="W77" i="12"/>
  <c r="AF77" i="12"/>
  <c r="AP77" i="12"/>
  <c r="AY77" i="12"/>
  <c r="BH77" i="12"/>
  <c r="BQ77" i="12"/>
  <c r="Q80" i="12"/>
  <c r="AC80" i="12"/>
  <c r="AP80" i="12"/>
  <c r="BA80" i="12"/>
  <c r="BN80" i="12"/>
  <c r="L81" i="12"/>
  <c r="U81" i="12"/>
  <c r="AE81" i="12"/>
  <c r="AP81" i="12"/>
  <c r="AZ81" i="12"/>
  <c r="BJ81" i="12"/>
  <c r="BI82" i="12"/>
  <c r="BD82" i="12"/>
  <c r="O82" i="12"/>
  <c r="AZ82" i="12"/>
  <c r="S83" i="12"/>
  <c r="AR83" i="12"/>
  <c r="BO83" i="12"/>
  <c r="Y90" i="12"/>
  <c r="BN90" i="12"/>
  <c r="BH92" i="12"/>
  <c r="AS92" i="12"/>
  <c r="AB92" i="12"/>
  <c r="K92" i="12"/>
  <c r="BQ92" i="12"/>
  <c r="AW92" i="12"/>
  <c r="AD92" i="12"/>
  <c r="L92" i="12"/>
  <c r="BL92" i="12"/>
  <c r="AP92" i="12"/>
  <c r="X92" i="12"/>
  <c r="AG92" i="12"/>
  <c r="BE92" i="12"/>
  <c r="M93" i="12"/>
  <c r="AA93" i="12"/>
  <c r="AN93" i="12"/>
  <c r="BB93" i="12"/>
  <c r="BQ93" i="12"/>
  <c r="AV95" i="12"/>
  <c r="R96" i="12"/>
  <c r="BJ96" i="12"/>
  <c r="AK100" i="12"/>
  <c r="J44" i="12"/>
  <c r="BS44" i="12" s="1"/>
  <c r="S44" i="12"/>
  <c r="AB44" i="12"/>
  <c r="AK44" i="12"/>
  <c r="AT44" i="12"/>
  <c r="BC44" i="12"/>
  <c r="BL44" i="12"/>
  <c r="T45" i="12"/>
  <c r="AD45" i="12"/>
  <c r="AN45" i="12"/>
  <c r="AX45" i="12"/>
  <c r="R69" i="12"/>
  <c r="AA69" i="12"/>
  <c r="AJ69" i="12"/>
  <c r="AS69" i="12"/>
  <c r="BB69" i="12"/>
  <c r="BK69" i="12"/>
  <c r="Q70" i="12"/>
  <c r="AC70" i="12"/>
  <c r="AM70" i="12"/>
  <c r="AW70" i="12"/>
  <c r="BH70" i="12"/>
  <c r="O71" i="12"/>
  <c r="AB71" i="12"/>
  <c r="AN71" i="12"/>
  <c r="AY71" i="12"/>
  <c r="O77" i="12"/>
  <c r="X77" i="12"/>
  <c r="AH77" i="12"/>
  <c r="AQ77" i="12"/>
  <c r="AZ77" i="12"/>
  <c r="BI77" i="12"/>
  <c r="S80" i="12"/>
  <c r="AD80" i="12"/>
  <c r="AQ80" i="12"/>
  <c r="BD80" i="12"/>
  <c r="BO80" i="12"/>
  <c r="M81" i="12"/>
  <c r="V81" i="12"/>
  <c r="AF81" i="12"/>
  <c r="AQ81" i="12"/>
  <c r="BA81" i="12"/>
  <c r="BK81" i="12"/>
  <c r="V83" i="12"/>
  <c r="AU83" i="12"/>
  <c r="AF90" i="12"/>
  <c r="N93" i="12"/>
  <c r="AC93" i="12"/>
  <c r="AP93" i="12"/>
  <c r="BD93" i="12"/>
  <c r="X96" i="12"/>
  <c r="T70" i="12"/>
  <c r="AD70" i="12"/>
  <c r="AN70" i="12"/>
  <c r="AX70" i="12"/>
  <c r="P77" i="12"/>
  <c r="Z77" i="12"/>
  <c r="AI77" i="12"/>
  <c r="AR77" i="12"/>
  <c r="BA77" i="12"/>
  <c r="BJ77" i="12"/>
  <c r="T80" i="12"/>
  <c r="AG80" i="12"/>
  <c r="AR80" i="12"/>
  <c r="BE80" i="12"/>
  <c r="BQ80" i="12"/>
  <c r="BE95" i="12"/>
  <c r="BO95" i="12"/>
  <c r="AE95" i="12"/>
  <c r="AD95" i="12"/>
  <c r="BF95" i="12"/>
  <c r="L95" i="12"/>
  <c r="BH95" i="12"/>
  <c r="BN100" i="12"/>
  <c r="AS100" i="12"/>
  <c r="Y100" i="12"/>
  <c r="AZ100" i="12"/>
  <c r="AB100" i="12"/>
  <c r="AW100" i="12"/>
  <c r="AA100" i="12"/>
  <c r="BQ100" i="12"/>
  <c r="AP100" i="12"/>
  <c r="R100" i="12"/>
  <c r="BJ100" i="12"/>
  <c r="AL100" i="12"/>
  <c r="Q100" i="12"/>
  <c r="BD100" i="12"/>
  <c r="R77" i="12"/>
  <c r="AA77" i="12"/>
  <c r="AJ77" i="12"/>
  <c r="AS77" i="12"/>
  <c r="BB77" i="12"/>
  <c r="BK77" i="12"/>
  <c r="J80" i="12"/>
  <c r="BS80" i="12" s="1"/>
  <c r="U80" i="12"/>
  <c r="AH80" i="12"/>
  <c r="AT80" i="12"/>
  <c r="O81" i="12"/>
  <c r="X81" i="12"/>
  <c r="AI81" i="12"/>
  <c r="AS81" i="12"/>
  <c r="BC81" i="12"/>
  <c r="BO81" i="12"/>
  <c r="AP90" i="12"/>
  <c r="BP91" i="12"/>
  <c r="AY91" i="12"/>
  <c r="W91" i="12"/>
  <c r="AX91" i="12"/>
  <c r="N91" i="12"/>
  <c r="AM91" i="12"/>
  <c r="BG91" i="12"/>
  <c r="R92" i="12"/>
  <c r="AN92" i="12"/>
  <c r="BO92" i="12"/>
  <c r="R93" i="12"/>
  <c r="AE93" i="12"/>
  <c r="AS93" i="12"/>
  <c r="BH93" i="12"/>
  <c r="K95" i="12"/>
  <c r="BN95" i="12"/>
  <c r="AL96" i="12"/>
  <c r="BM97" i="12"/>
  <c r="BO97" i="12"/>
  <c r="BF97" i="12"/>
  <c r="AV97" i="12"/>
  <c r="AM97" i="12"/>
  <c r="AD97" i="12"/>
  <c r="U97" i="12"/>
  <c r="L97" i="12"/>
  <c r="BH97" i="12"/>
  <c r="AX97" i="12"/>
  <c r="AL97" i="12"/>
  <c r="AB97" i="12"/>
  <c r="R97" i="12"/>
  <c r="BQ97" i="12"/>
  <c r="BG97" i="12"/>
  <c r="AU97" i="12"/>
  <c r="AK97" i="12"/>
  <c r="AA97" i="12"/>
  <c r="P97" i="12"/>
  <c r="BL97" i="12"/>
  <c r="BB97" i="12"/>
  <c r="AR97" i="12"/>
  <c r="AH97" i="12"/>
  <c r="W97" i="12"/>
  <c r="M97" i="12"/>
  <c r="X97" i="12"/>
  <c r="AP97" i="12"/>
  <c r="BD97" i="12"/>
  <c r="BK98" i="12"/>
  <c r="BA98" i="12"/>
  <c r="AP98" i="12"/>
  <c r="AF98" i="12"/>
  <c r="V98" i="12"/>
  <c r="L98" i="12"/>
  <c r="BM98" i="12"/>
  <c r="AZ98" i="12"/>
  <c r="AN98" i="12"/>
  <c r="AC98" i="12"/>
  <c r="P98" i="12"/>
  <c r="BJ98" i="12"/>
  <c r="AX98" i="12"/>
  <c r="AM98" i="12"/>
  <c r="Z98" i="12"/>
  <c r="O98" i="12"/>
  <c r="BF98" i="12"/>
  <c r="AU98" i="12"/>
  <c r="AH98" i="12"/>
  <c r="W98" i="12"/>
  <c r="J98" i="12"/>
  <c r="BS98" i="12" s="1"/>
  <c r="AD98" i="12"/>
  <c r="AV98" i="12"/>
  <c r="BP98" i="12"/>
  <c r="J100" i="12"/>
  <c r="BS100" i="12" s="1"/>
  <c r="BF100" i="12"/>
  <c r="BN86" i="12"/>
  <c r="BH88" i="12"/>
  <c r="AZ88" i="12"/>
  <c r="K88" i="12"/>
  <c r="BB88" i="12"/>
  <c r="N101" i="12"/>
  <c r="X101" i="12"/>
  <c r="AI101" i="12"/>
  <c r="AS101" i="12"/>
  <c r="BC101" i="12"/>
  <c r="T103" i="12"/>
  <c r="AT103" i="12"/>
  <c r="Q106" i="12"/>
  <c r="AH106" i="12"/>
  <c r="AZ106" i="12"/>
  <c r="Y111" i="12"/>
  <c r="T113" i="12"/>
  <c r="AK113" i="12"/>
  <c r="BA113" i="12"/>
  <c r="Z114" i="12"/>
  <c r="BF114" i="12"/>
  <c r="W117" i="12"/>
  <c r="AX117" i="12"/>
  <c r="T120" i="12"/>
  <c r="AL120" i="12"/>
  <c r="BD120" i="12"/>
  <c r="U113" i="12"/>
  <c r="AN113" i="12"/>
  <c r="AE114" i="12"/>
  <c r="X117" i="12"/>
  <c r="X120" i="12"/>
  <c r="AQ120" i="12"/>
  <c r="BI120" i="12"/>
  <c r="BM113" i="12"/>
  <c r="BH113" i="12"/>
  <c r="AX113" i="12"/>
  <c r="AM113" i="12"/>
  <c r="AB113" i="12"/>
  <c r="R113" i="12"/>
  <c r="BP113" i="12"/>
  <c r="BF113" i="12"/>
  <c r="AU113" i="12"/>
  <c r="AJ113" i="12"/>
  <c r="Z113" i="12"/>
  <c r="O113" i="12"/>
  <c r="BN113" i="12"/>
  <c r="BC113" i="12"/>
  <c r="AR113" i="12"/>
  <c r="AH113" i="12"/>
  <c r="W113" i="12"/>
  <c r="L113" i="12"/>
  <c r="X113" i="12"/>
  <c r="AP113" i="12"/>
  <c r="BG113" i="12"/>
  <c r="BI114" i="12"/>
  <c r="BC114" i="12"/>
  <c r="AK114" i="12"/>
  <c r="U114" i="12"/>
  <c r="AW114" i="12"/>
  <c r="AG114" i="12"/>
  <c r="O114" i="12"/>
  <c r="BN114" i="12"/>
  <c r="AS114" i="12"/>
  <c r="AB114" i="12"/>
  <c r="L114" i="12"/>
  <c r="AH114" i="12"/>
  <c r="BK114" i="12"/>
  <c r="Z120" i="12"/>
  <c r="AR120" i="12"/>
  <c r="BH126" i="12"/>
  <c r="AG126" i="12"/>
  <c r="BP126" i="12"/>
  <c r="AF126" i="12"/>
  <c r="BG126" i="12"/>
  <c r="W126" i="12"/>
  <c r="BF126" i="12"/>
  <c r="V126" i="12"/>
  <c r="AX126" i="12"/>
  <c r="O126" i="12"/>
  <c r="AO126" i="12"/>
  <c r="N126" i="12"/>
  <c r="AF86" i="12"/>
  <c r="X88" i="12"/>
  <c r="BF103" i="12"/>
  <c r="BJ103" i="12"/>
  <c r="AP103" i="12"/>
  <c r="V103" i="12"/>
  <c r="AE103" i="12"/>
  <c r="AY103" i="12"/>
  <c r="BN104" i="12"/>
  <c r="BH104" i="12"/>
  <c r="R104" i="12"/>
  <c r="AP104" i="12"/>
  <c r="BE104" i="12"/>
  <c r="BJ106" i="12"/>
  <c r="AX106" i="12"/>
  <c r="AL106" i="12"/>
  <c r="Y106" i="12"/>
  <c r="N106" i="12"/>
  <c r="BQ106" i="12"/>
  <c r="BD106" i="12"/>
  <c r="AR106" i="12"/>
  <c r="AF106" i="12"/>
  <c r="T106" i="12"/>
  <c r="X106" i="12"/>
  <c r="AO106" i="12"/>
  <c r="BE106" i="12"/>
  <c r="BN107" i="12"/>
  <c r="AT107" i="12"/>
  <c r="K107" i="12"/>
  <c r="AN107" i="12"/>
  <c r="AD107" i="12"/>
  <c r="BH107" i="12"/>
  <c r="BG111" i="12"/>
  <c r="BO111" i="12"/>
  <c r="AW111" i="12"/>
  <c r="AF111" i="12"/>
  <c r="O111" i="12"/>
  <c r="BJ111" i="12"/>
  <c r="AT111" i="12"/>
  <c r="AB111" i="12"/>
  <c r="K111" i="12"/>
  <c r="BE111" i="12"/>
  <c r="AN111" i="12"/>
  <c r="X111" i="12"/>
  <c r="AJ111" i="12"/>
  <c r="BL111" i="12"/>
  <c r="J113" i="12"/>
  <c r="BS113" i="12" s="1"/>
  <c r="AA113" i="12"/>
  <c r="AQ113" i="12"/>
  <c r="BI113" i="12"/>
  <c r="J114" i="12"/>
  <c r="BS114" i="12" s="1"/>
  <c r="AL114" i="12"/>
  <c r="BQ114" i="12"/>
  <c r="BM120" i="12"/>
  <c r="BQ120" i="12"/>
  <c r="BH120" i="12"/>
  <c r="AY120" i="12"/>
  <c r="AP120" i="12"/>
  <c r="AF120" i="12"/>
  <c r="W120" i="12"/>
  <c r="N120" i="12"/>
  <c r="BP120" i="12"/>
  <c r="BG120" i="12"/>
  <c r="AX120" i="12"/>
  <c r="AN120" i="12"/>
  <c r="AE120" i="12"/>
  <c r="V120" i="12"/>
  <c r="M120" i="12"/>
  <c r="BO120" i="12"/>
  <c r="BF120" i="12"/>
  <c r="AV120" i="12"/>
  <c r="AM120" i="12"/>
  <c r="AD120" i="12"/>
  <c r="U120" i="12"/>
  <c r="L120" i="12"/>
  <c r="BL120" i="12"/>
  <c r="BC120" i="12"/>
  <c r="AT120" i="12"/>
  <c r="AK120" i="12"/>
  <c r="AB120" i="12"/>
  <c r="S120" i="12"/>
  <c r="J120" i="12"/>
  <c r="BS120" i="12" s="1"/>
  <c r="AA120" i="12"/>
  <c r="AS120" i="12"/>
  <c r="BK120" i="12"/>
  <c r="BM101" i="12"/>
  <c r="BP101" i="12"/>
  <c r="BG101" i="12"/>
  <c r="AX101" i="12"/>
  <c r="AN101" i="12"/>
  <c r="AE101" i="12"/>
  <c r="V101" i="12"/>
  <c r="M101" i="12"/>
  <c r="S101" i="12"/>
  <c r="AC101" i="12"/>
  <c r="AM101" i="12"/>
  <c r="AY101" i="12"/>
  <c r="BI101" i="12"/>
  <c r="K103" i="12"/>
  <c r="AG103" i="12"/>
  <c r="BC103" i="12"/>
  <c r="L104" i="12"/>
  <c r="BJ104" i="12"/>
  <c r="J106" i="12"/>
  <c r="BS106" i="12" s="1"/>
  <c r="Z106" i="12"/>
  <c r="AP106" i="12"/>
  <c r="BH106" i="12"/>
  <c r="O107" i="12"/>
  <c r="N111" i="12"/>
  <c r="AM111" i="12"/>
  <c r="BP111" i="12"/>
  <c r="K113" i="12"/>
  <c r="AC113" i="12"/>
  <c r="AS113" i="12"/>
  <c r="BK113" i="12"/>
  <c r="M114" i="12"/>
  <c r="AP114" i="12"/>
  <c r="BK117" i="12"/>
  <c r="AW117" i="12"/>
  <c r="AJ117" i="12"/>
  <c r="U117" i="12"/>
  <c r="BI117" i="12"/>
  <c r="AV117" i="12"/>
  <c r="AF117" i="12"/>
  <c r="R117" i="12"/>
  <c r="BH117" i="12"/>
  <c r="AS117" i="12"/>
  <c r="AE117" i="12"/>
  <c r="Q117" i="12"/>
  <c r="BQ117" i="12"/>
  <c r="BC117" i="12"/>
  <c r="AO117" i="12"/>
  <c r="AB117" i="12"/>
  <c r="N117" i="12"/>
  <c r="AK117" i="12"/>
  <c r="BL117" i="12"/>
  <c r="K120" i="12"/>
  <c r="AC120" i="12"/>
  <c r="AU120" i="12"/>
  <c r="BN120" i="12"/>
  <c r="AN126" i="12"/>
  <c r="M128" i="12"/>
  <c r="V128" i="12"/>
  <c r="AE128" i="12"/>
  <c r="AN128" i="12"/>
  <c r="AX128" i="12"/>
  <c r="BG128" i="12"/>
  <c r="BP128" i="12"/>
  <c r="AM130" i="12"/>
  <c r="S131" i="12"/>
  <c r="AD131" i="12"/>
  <c r="AQ131" i="12"/>
  <c r="BD131" i="12"/>
  <c r="BO131" i="12"/>
  <c r="M132" i="12"/>
  <c r="V132" i="12"/>
  <c r="AE132" i="12"/>
  <c r="AN132" i="12"/>
  <c r="AX132" i="12"/>
  <c r="BG132" i="12"/>
  <c r="BP132" i="12"/>
  <c r="S134" i="12"/>
  <c r="AE134" i="12"/>
  <c r="AQ134" i="12"/>
  <c r="BD134" i="12"/>
  <c r="BO134" i="12"/>
  <c r="P135" i="12"/>
  <c r="AD135" i="12"/>
  <c r="AR135" i="12"/>
  <c r="BG135" i="12"/>
  <c r="BM136" i="12"/>
  <c r="BO136" i="12"/>
  <c r="BF136" i="12"/>
  <c r="AV136" i="12"/>
  <c r="AM136" i="12"/>
  <c r="AD136" i="12"/>
  <c r="U136" i="12"/>
  <c r="R136" i="12"/>
  <c r="AB136" i="12"/>
  <c r="AL136" i="12"/>
  <c r="AX136" i="12"/>
  <c r="BH136" i="12"/>
  <c r="Y137" i="12"/>
  <c r="AU137" i="12"/>
  <c r="AA139" i="12"/>
  <c r="BO140" i="12"/>
  <c r="BK140" i="12"/>
  <c r="AY140" i="12"/>
  <c r="AJ140" i="12"/>
  <c r="W140" i="12"/>
  <c r="L140" i="12"/>
  <c r="T140" i="12"/>
  <c r="AI140" i="12"/>
  <c r="AZ140" i="12"/>
  <c r="BQ140" i="12"/>
  <c r="Q141" i="12"/>
  <c r="AG141" i="12"/>
  <c r="AX141" i="12"/>
  <c r="BP141" i="12"/>
  <c r="AR142" i="12"/>
  <c r="T143" i="12"/>
  <c r="AH143" i="12"/>
  <c r="AV143" i="12"/>
  <c r="V144" i="12"/>
  <c r="AI144" i="12"/>
  <c r="AT144" i="12"/>
  <c r="BG144" i="12"/>
  <c r="AG145" i="12"/>
  <c r="T147" i="12"/>
  <c r="AL147" i="12"/>
  <c r="BB147" i="12"/>
  <c r="AG149" i="12"/>
  <c r="T131" i="12"/>
  <c r="AG131" i="12"/>
  <c r="AR131" i="12"/>
  <c r="BE131" i="12"/>
  <c r="BQ131" i="12"/>
  <c r="T134" i="12"/>
  <c r="AG134" i="12"/>
  <c r="AR134" i="12"/>
  <c r="BE134" i="12"/>
  <c r="BM143" i="12"/>
  <c r="BH143" i="12"/>
  <c r="AX143" i="12"/>
  <c r="AL143" i="12"/>
  <c r="AB143" i="12"/>
  <c r="R143" i="12"/>
  <c r="BO143" i="12"/>
  <c r="BD143" i="12"/>
  <c r="AS143" i="12"/>
  <c r="AI143" i="12"/>
  <c r="X143" i="12"/>
  <c r="M143" i="12"/>
  <c r="U143" i="12"/>
  <c r="AJ143" i="12"/>
  <c r="AY143" i="12"/>
  <c r="BL143" i="12"/>
  <c r="V147" i="12"/>
  <c r="AN147" i="12"/>
  <c r="BM148" i="12"/>
  <c r="BJ148" i="12"/>
  <c r="BA148" i="12"/>
  <c r="AR148" i="12"/>
  <c r="BI148" i="12"/>
  <c r="AY148" i="12"/>
  <c r="AN148" i="12"/>
  <c r="AE148" i="12"/>
  <c r="V148" i="12"/>
  <c r="M148" i="12"/>
  <c r="BP148" i="12"/>
  <c r="BF148" i="12"/>
  <c r="AU148" i="12"/>
  <c r="AK148" i="12"/>
  <c r="AB148" i="12"/>
  <c r="S148" i="12"/>
  <c r="J148" i="12"/>
  <c r="BS148" i="12" s="1"/>
  <c r="BN148" i="12"/>
  <c r="BC148" i="12"/>
  <c r="AS148" i="12"/>
  <c r="AI148" i="12"/>
  <c r="Z148" i="12"/>
  <c r="P148" i="12"/>
  <c r="BK148" i="12"/>
  <c r="AZ148" i="12"/>
  <c r="AP148" i="12"/>
  <c r="AF148" i="12"/>
  <c r="W148" i="12"/>
  <c r="N148" i="12"/>
  <c r="AA148" i="12"/>
  <c r="AT148" i="12"/>
  <c r="BO148" i="12"/>
  <c r="R105" i="12"/>
  <c r="AA105" i="12"/>
  <c r="AJ105" i="12"/>
  <c r="AS105" i="12"/>
  <c r="BB105" i="12"/>
  <c r="BK105" i="12"/>
  <c r="T108" i="12"/>
  <c r="AJ108" i="12"/>
  <c r="BB108" i="12"/>
  <c r="O109" i="12"/>
  <c r="X109" i="12"/>
  <c r="AH109" i="12"/>
  <c r="AQ109" i="12"/>
  <c r="AZ109" i="12"/>
  <c r="BI109" i="12"/>
  <c r="AI112" i="12"/>
  <c r="BM112" i="12"/>
  <c r="O115" i="12"/>
  <c r="AA115" i="12"/>
  <c r="AM115" i="12"/>
  <c r="AY115" i="12"/>
  <c r="BL115" i="12"/>
  <c r="R118" i="12"/>
  <c r="AH118" i="12"/>
  <c r="AY118" i="12"/>
  <c r="BN118" i="12"/>
  <c r="T119" i="12"/>
  <c r="BA119" i="12"/>
  <c r="W121" i="12"/>
  <c r="AK121" i="12"/>
  <c r="AX121" i="12"/>
  <c r="BL121" i="12"/>
  <c r="AJ123" i="12"/>
  <c r="BN123" i="12"/>
  <c r="M124" i="12"/>
  <c r="V124" i="12"/>
  <c r="AE124" i="12"/>
  <c r="AN124" i="12"/>
  <c r="AX124" i="12"/>
  <c r="BG124" i="12"/>
  <c r="BP124" i="12"/>
  <c r="N125" i="12"/>
  <c r="X125" i="12"/>
  <c r="AH125" i="12"/>
  <c r="AS125" i="12"/>
  <c r="BD125" i="12"/>
  <c r="BN125" i="12"/>
  <c r="O128" i="12"/>
  <c r="X128" i="12"/>
  <c r="AH128" i="12"/>
  <c r="AQ128" i="12"/>
  <c r="AZ128" i="12"/>
  <c r="BI128" i="12"/>
  <c r="K130" i="12"/>
  <c r="AV130" i="12"/>
  <c r="J131" i="12"/>
  <c r="BS131" i="12" s="1"/>
  <c r="U131" i="12"/>
  <c r="AH131" i="12"/>
  <c r="AT131" i="12"/>
  <c r="BF131" i="12"/>
  <c r="O132" i="12"/>
  <c r="X132" i="12"/>
  <c r="AH132" i="12"/>
  <c r="AQ132" i="12"/>
  <c r="AZ132" i="12"/>
  <c r="BI132" i="12"/>
  <c r="J134" i="12"/>
  <c r="BS134" i="12" s="1"/>
  <c r="V134" i="12"/>
  <c r="AH134" i="12"/>
  <c r="AU134" i="12"/>
  <c r="BF134" i="12"/>
  <c r="AB137" i="12"/>
  <c r="BQ139" i="12"/>
  <c r="BI139" i="12"/>
  <c r="AN139" i="12"/>
  <c r="R139" i="12"/>
  <c r="AG139" i="12"/>
  <c r="BD139" i="12"/>
  <c r="V141" i="12"/>
  <c r="AM141" i="12"/>
  <c r="BB141" i="12"/>
  <c r="J143" i="12"/>
  <c r="BS143" i="12" s="1"/>
  <c r="V143" i="12"/>
  <c r="AK143" i="12"/>
  <c r="AZ143" i="12"/>
  <c r="BN143" i="12"/>
  <c r="AV145" i="12"/>
  <c r="Z145" i="12"/>
  <c r="BH145" i="12"/>
  <c r="AM145" i="12"/>
  <c r="Q145" i="12"/>
  <c r="AW145" i="12"/>
  <c r="AB145" i="12"/>
  <c r="AN145" i="12"/>
  <c r="BM147" i="12"/>
  <c r="BP147" i="12"/>
  <c r="BF147" i="12"/>
  <c r="AT147" i="12"/>
  <c r="AJ147" i="12"/>
  <c r="Z147" i="12"/>
  <c r="N147" i="12"/>
  <c r="BL147" i="12"/>
  <c r="BA147" i="12"/>
  <c r="AQ147" i="12"/>
  <c r="AF147" i="12"/>
  <c r="U147" i="12"/>
  <c r="K147" i="12"/>
  <c r="BQ147" i="12"/>
  <c r="BG147" i="12"/>
  <c r="AV147" i="12"/>
  <c r="AK147" i="12"/>
  <c r="AA147" i="12"/>
  <c r="P147" i="12"/>
  <c r="X147" i="12"/>
  <c r="AP147" i="12"/>
  <c r="BH147" i="12"/>
  <c r="BK151" i="12"/>
  <c r="Z151" i="12"/>
  <c r="BE151" i="12"/>
  <c r="N151" i="12"/>
  <c r="AR151" i="12"/>
  <c r="AO151" i="12"/>
  <c r="AM151" i="12"/>
  <c r="AF151" i="12"/>
  <c r="BG151" i="12"/>
  <c r="T151" i="12"/>
  <c r="K134" i="12"/>
  <c r="X134" i="12"/>
  <c r="AI134" i="12"/>
  <c r="AV134" i="12"/>
  <c r="BH134" i="12"/>
  <c r="BI137" i="12"/>
  <c r="BE137" i="12"/>
  <c r="AJ137" i="12"/>
  <c r="N137" i="12"/>
  <c r="AE137" i="12"/>
  <c r="BF137" i="12"/>
  <c r="W141" i="12"/>
  <c r="AN141" i="12"/>
  <c r="BO142" i="12"/>
  <c r="BD142" i="12"/>
  <c r="AQ142" i="12"/>
  <c r="AF142" i="12"/>
  <c r="R142" i="12"/>
  <c r="V142" i="12"/>
  <c r="AI142" i="12"/>
  <c r="AW142" i="12"/>
  <c r="BL142" i="12"/>
  <c r="K143" i="12"/>
  <c r="Z143" i="12"/>
  <c r="AN143" i="12"/>
  <c r="BA143" i="12"/>
  <c r="BP143" i="12"/>
  <c r="N144" i="12"/>
  <c r="AA144" i="12"/>
  <c r="AL144" i="12"/>
  <c r="AY144" i="12"/>
  <c r="BK144" i="12"/>
  <c r="L145" i="12"/>
  <c r="AR145" i="12"/>
  <c r="BJ146" i="12"/>
  <c r="AY146" i="12"/>
  <c r="AA146" i="12"/>
  <c r="J147" i="12"/>
  <c r="BS147" i="12" s="1"/>
  <c r="AB147" i="12"/>
  <c r="AR147" i="12"/>
  <c r="BI147" i="12"/>
  <c r="AD148" i="12"/>
  <c r="AX148" i="12"/>
  <c r="W151" i="12"/>
  <c r="Z108" i="12"/>
  <c r="AP108" i="12"/>
  <c r="R109" i="12"/>
  <c r="AA109" i="12"/>
  <c r="AJ109" i="12"/>
  <c r="AS109" i="12"/>
  <c r="BB109" i="12"/>
  <c r="BK109" i="12"/>
  <c r="V118" i="12"/>
  <c r="AM118" i="12"/>
  <c r="BC118" i="12"/>
  <c r="R128" i="12"/>
  <c r="AA128" i="12"/>
  <c r="AJ128" i="12"/>
  <c r="AS128" i="12"/>
  <c r="BB128" i="12"/>
  <c r="BK128" i="12"/>
  <c r="T130" i="12"/>
  <c r="BE130" i="12"/>
  <c r="L131" i="12"/>
  <c r="Y131" i="12"/>
  <c r="AK131" i="12"/>
  <c r="AW131" i="12"/>
  <c r="BI131" i="12"/>
  <c r="R132" i="12"/>
  <c r="AA132" i="12"/>
  <c r="AJ132" i="12"/>
  <c r="AS132" i="12"/>
  <c r="BB132" i="12"/>
  <c r="BK132" i="12"/>
  <c r="L134" i="12"/>
  <c r="Y134" i="12"/>
  <c r="AL134" i="12"/>
  <c r="AW134" i="12"/>
  <c r="BJ134" i="12"/>
  <c r="V135" i="12"/>
  <c r="AL135" i="12"/>
  <c r="AZ135" i="12"/>
  <c r="BO135" i="12"/>
  <c r="J137" i="12"/>
  <c r="BS137" i="12" s="1"/>
  <c r="AK137" i="12"/>
  <c r="BH137" i="12"/>
  <c r="BJ141" i="12"/>
  <c r="BE141" i="12"/>
  <c r="AO141" i="12"/>
  <c r="Z141" i="12"/>
  <c r="M141" i="12"/>
  <c r="X141" i="12"/>
  <c r="AP141" i="12"/>
  <c r="BH141" i="12"/>
  <c r="L143" i="12"/>
  <c r="AA143" i="12"/>
  <c r="AP143" i="12"/>
  <c r="BB143" i="12"/>
  <c r="BQ143" i="12"/>
  <c r="AS147" i="12"/>
  <c r="BJ147" i="12"/>
  <c r="Y118" i="12"/>
  <c r="AN118" i="12"/>
  <c r="BD118" i="12"/>
  <c r="BA124" i="12"/>
  <c r="BJ124" i="12"/>
  <c r="Q125" i="12"/>
  <c r="AC125" i="12"/>
  <c r="AM125" i="12"/>
  <c r="AW125" i="12"/>
  <c r="BH125" i="12"/>
  <c r="J128" i="12"/>
  <c r="BS128" i="12" s="1"/>
  <c r="S128" i="12"/>
  <c r="AB128" i="12"/>
  <c r="AK128" i="12"/>
  <c r="AT128" i="12"/>
  <c r="BC128" i="12"/>
  <c r="BL128" i="12"/>
  <c r="U129" i="12"/>
  <c r="AF129" i="12"/>
  <c r="AS129" i="12"/>
  <c r="BE129" i="12"/>
  <c r="BQ129" i="12"/>
  <c r="AB130" i="12"/>
  <c r="BM130" i="12"/>
  <c r="N131" i="12"/>
  <c r="Z131" i="12"/>
  <c r="AL131" i="12"/>
  <c r="AY131" i="12"/>
  <c r="BJ131" i="12"/>
  <c r="J132" i="12"/>
  <c r="BS132" i="12" s="1"/>
  <c r="S132" i="12"/>
  <c r="AB132" i="12"/>
  <c r="AK132" i="12"/>
  <c r="AT132" i="12"/>
  <c r="BC132" i="12"/>
  <c r="BL132" i="12"/>
  <c r="BC133" i="12"/>
  <c r="O134" i="12"/>
  <c r="Z134" i="12"/>
  <c r="AM134" i="12"/>
  <c r="AY134" i="12"/>
  <c r="BK134" i="12"/>
  <c r="K135" i="12"/>
  <c r="Y135" i="12"/>
  <c r="AN135" i="12"/>
  <c r="BA135" i="12"/>
  <c r="BP135" i="12"/>
  <c r="BC136" i="12"/>
  <c r="BN136" i="12"/>
  <c r="O137" i="12"/>
  <c r="AL137" i="12"/>
  <c r="BK137" i="12"/>
  <c r="Q139" i="12"/>
  <c r="AQ139" i="12"/>
  <c r="BN139" i="12"/>
  <c r="AR140" i="12"/>
  <c r="BI140" i="12"/>
  <c r="L141" i="12"/>
  <c r="AD141" i="12"/>
  <c r="AS141" i="12"/>
  <c r="BI141" i="12"/>
  <c r="BN142" i="12"/>
  <c r="N143" i="12"/>
  <c r="AC143" i="12"/>
  <c r="AQ143" i="12"/>
  <c r="BF143" i="12"/>
  <c r="BB144" i="12"/>
  <c r="BN144" i="12"/>
  <c r="R145" i="12"/>
  <c r="BC145" i="12"/>
  <c r="M147" i="12"/>
  <c r="AD147" i="12"/>
  <c r="AX147" i="12"/>
  <c r="BN147" i="12"/>
  <c r="BP151" i="12"/>
  <c r="U94" i="12"/>
  <c r="AG94" i="12"/>
  <c r="AS94" i="12"/>
  <c r="M105" i="12"/>
  <c r="V105" i="12"/>
  <c r="AE105" i="12"/>
  <c r="AN105" i="12"/>
  <c r="AX105" i="12"/>
  <c r="BG105" i="12"/>
  <c r="BP105" i="12"/>
  <c r="V115" i="12"/>
  <c r="AG115" i="12"/>
  <c r="AT115" i="12"/>
  <c r="J118" i="12"/>
  <c r="BS118" i="12" s="1"/>
  <c r="AA118" i="12"/>
  <c r="AP118" i="12"/>
  <c r="AJ119" i="12"/>
  <c r="O121" i="12"/>
  <c r="AC121" i="12"/>
  <c r="AP121" i="12"/>
  <c r="U123" i="12"/>
  <c r="R124" i="12"/>
  <c r="AA124" i="12"/>
  <c r="AJ124" i="12"/>
  <c r="AS124" i="12"/>
  <c r="BB124" i="12"/>
  <c r="BK124" i="12"/>
  <c r="T125" i="12"/>
  <c r="AD125" i="12"/>
  <c r="AN125" i="12"/>
  <c r="AX125" i="12"/>
  <c r="K128" i="12"/>
  <c r="T128" i="12"/>
  <c r="AC128" i="12"/>
  <c r="AL128" i="12"/>
  <c r="AU128" i="12"/>
  <c r="BD128" i="12"/>
  <c r="BN128" i="12"/>
  <c r="AD130" i="12"/>
  <c r="BN130" i="12"/>
  <c r="P131" i="12"/>
  <c r="AB131" i="12"/>
  <c r="AN131" i="12"/>
  <c r="AZ131" i="12"/>
  <c r="BM131" i="12"/>
  <c r="K132" i="12"/>
  <c r="T132" i="12"/>
  <c r="AC132" i="12"/>
  <c r="AL132" i="12"/>
  <c r="AU132" i="12"/>
  <c r="BD132" i="12"/>
  <c r="BN132" i="12"/>
  <c r="P134" i="12"/>
  <c r="AB134" i="12"/>
  <c r="AN134" i="12"/>
  <c r="AZ134" i="12"/>
  <c r="BM134" i="12"/>
  <c r="AR144" i="12"/>
  <c r="BC144" i="12"/>
  <c r="W145" i="12"/>
  <c r="BF145" i="12"/>
  <c r="R147" i="12"/>
  <c r="AH147" i="12"/>
  <c r="AY147" i="12"/>
  <c r="BO147" i="12"/>
  <c r="BG149" i="12"/>
  <c r="AT149" i="12"/>
  <c r="AX149" i="12"/>
  <c r="W149" i="12"/>
  <c r="J149" i="12"/>
  <c r="BS149" i="12" s="1"/>
  <c r="BH149" i="12"/>
  <c r="AG130" i="12"/>
  <c r="Q131" i="12"/>
  <c r="AC131" i="12"/>
  <c r="AP131" i="12"/>
  <c r="BA131" i="12"/>
  <c r="BN131" i="12"/>
  <c r="Q134" i="12"/>
  <c r="AD134" i="12"/>
  <c r="AP134" i="12"/>
  <c r="BB134" i="12"/>
  <c r="BN134" i="12"/>
  <c r="U137" i="12"/>
  <c r="AT137" i="12"/>
  <c r="BQ137" i="12"/>
  <c r="S140" i="12"/>
  <c r="AH140" i="12"/>
  <c r="AU140" i="12"/>
  <c r="BN140" i="12"/>
  <c r="O141" i="12"/>
  <c r="AF141" i="12"/>
  <c r="AW141" i="12"/>
  <c r="BN141" i="12"/>
  <c r="N142" i="12"/>
  <c r="AA142" i="12"/>
  <c r="AP142" i="12"/>
  <c r="BE142" i="12"/>
  <c r="S143" i="12"/>
  <c r="AF143" i="12"/>
  <c r="AT143" i="12"/>
  <c r="BI143" i="12"/>
  <c r="BM144" i="12"/>
  <c r="BI144" i="12"/>
  <c r="AZ144" i="12"/>
  <c r="AQ144" i="12"/>
  <c r="AH144" i="12"/>
  <c r="X144" i="12"/>
  <c r="O144" i="12"/>
  <c r="BO144" i="12"/>
  <c r="BF144" i="12"/>
  <c r="AV144" i="12"/>
  <c r="AM144" i="12"/>
  <c r="AD144" i="12"/>
  <c r="U144" i="12"/>
  <c r="L144" i="12"/>
  <c r="T144" i="12"/>
  <c r="AF144" i="12"/>
  <c r="AS144" i="12"/>
  <c r="BD144" i="12"/>
  <c r="BQ144" i="12"/>
  <c r="AD145" i="12"/>
  <c r="BJ145" i="12"/>
  <c r="AX146" i="12"/>
  <c r="S147" i="12"/>
  <c r="AI147" i="12"/>
  <c r="AZ147" i="12"/>
  <c r="BH148" i="12"/>
  <c r="T149" i="12"/>
  <c r="T150" i="12"/>
  <c r="AM150" i="12"/>
  <c r="R152" i="12"/>
  <c r="AO152" i="12"/>
  <c r="P153" i="12"/>
  <c r="AE153" i="12"/>
  <c r="AS153" i="12"/>
  <c r="BI153" i="12"/>
  <c r="U157" i="12"/>
  <c r="AI157" i="12"/>
  <c r="AY157" i="12"/>
  <c r="J160" i="12"/>
  <c r="BS160" i="12" s="1"/>
  <c r="BI160" i="12"/>
  <c r="M161" i="12"/>
  <c r="AC161" i="12"/>
  <c r="AP161" i="12"/>
  <c r="BF161" i="12"/>
  <c r="R165" i="12"/>
  <c r="AF165" i="12"/>
  <c r="AT165" i="12"/>
  <c r="BJ165" i="12"/>
  <c r="M166" i="12"/>
  <c r="AP166" i="12"/>
  <c r="S165" i="12"/>
  <c r="AI165" i="12"/>
  <c r="AU165" i="12"/>
  <c r="BK165" i="12"/>
  <c r="P166" i="12"/>
  <c r="AX166" i="12"/>
  <c r="BM157" i="12"/>
  <c r="BP157" i="12"/>
  <c r="BG157" i="12"/>
  <c r="AX157" i="12"/>
  <c r="AN157" i="12"/>
  <c r="AE157" i="12"/>
  <c r="V157" i="12"/>
  <c r="M157" i="12"/>
  <c r="BN157" i="12"/>
  <c r="BD157" i="12"/>
  <c r="AU157" i="12"/>
  <c r="AL157" i="12"/>
  <c r="AC157" i="12"/>
  <c r="T157" i="12"/>
  <c r="K157" i="12"/>
  <c r="BL157" i="12"/>
  <c r="BC157" i="12"/>
  <c r="AT157" i="12"/>
  <c r="AK157" i="12"/>
  <c r="AB157" i="12"/>
  <c r="S157" i="12"/>
  <c r="J157" i="12"/>
  <c r="BS157" i="12" s="1"/>
  <c r="X157" i="12"/>
  <c r="AM157" i="12"/>
  <c r="BA157" i="12"/>
  <c r="BQ157" i="12"/>
  <c r="AE161" i="12"/>
  <c r="AU161" i="12"/>
  <c r="BH161" i="12"/>
  <c r="AY165" i="12"/>
  <c r="T166" i="12"/>
  <c r="BC166" i="12"/>
  <c r="BQ171" i="12"/>
  <c r="AS171" i="12"/>
  <c r="T171" i="12"/>
  <c r="BJ171" i="12"/>
  <c r="AI171" i="12"/>
  <c r="K171" i="12"/>
  <c r="BE171" i="12"/>
  <c r="AD171" i="12"/>
  <c r="AW171" i="12"/>
  <c r="Z171" i="12"/>
  <c r="AV171" i="12"/>
  <c r="R171" i="12"/>
  <c r="AP171" i="12"/>
  <c r="Q171" i="12"/>
  <c r="BL171" i="12"/>
  <c r="AN171" i="12"/>
  <c r="L171" i="12"/>
  <c r="V153" i="12"/>
  <c r="AJ153" i="12"/>
  <c r="AZ153" i="12"/>
  <c r="L157" i="12"/>
  <c r="Z157" i="12"/>
  <c r="AP157" i="12"/>
  <c r="BB157" i="12"/>
  <c r="AF160" i="12"/>
  <c r="T161" i="12"/>
  <c r="AF161" i="12"/>
  <c r="AV161" i="12"/>
  <c r="BK161" i="12"/>
  <c r="BM165" i="12"/>
  <c r="BI165" i="12"/>
  <c r="AZ165" i="12"/>
  <c r="AQ165" i="12"/>
  <c r="AH165" i="12"/>
  <c r="X165" i="12"/>
  <c r="O165" i="12"/>
  <c r="BP165" i="12"/>
  <c r="BG165" i="12"/>
  <c r="AX165" i="12"/>
  <c r="AN165" i="12"/>
  <c r="AE165" i="12"/>
  <c r="V165" i="12"/>
  <c r="M165" i="12"/>
  <c r="BO165" i="12"/>
  <c r="BF165" i="12"/>
  <c r="AV165" i="12"/>
  <c r="AM165" i="12"/>
  <c r="AD165" i="12"/>
  <c r="U165" i="12"/>
  <c r="L165" i="12"/>
  <c r="W165" i="12"/>
  <c r="AK165" i="12"/>
  <c r="BA165" i="12"/>
  <c r="BN165" i="12"/>
  <c r="Y166" i="12"/>
  <c r="BI166" i="12"/>
  <c r="AA171" i="12"/>
  <c r="BP177" i="12"/>
  <c r="BB177" i="12"/>
  <c r="AM177" i="12"/>
  <c r="Y177" i="12"/>
  <c r="L177" i="12"/>
  <c r="BN177" i="12"/>
  <c r="BA177" i="12"/>
  <c r="AL177" i="12"/>
  <c r="BK177" i="12"/>
  <c r="AV177" i="12"/>
  <c r="AH177" i="12"/>
  <c r="T177" i="12"/>
  <c r="AW177" i="12"/>
  <c r="AC177" i="12"/>
  <c r="J177" i="12"/>
  <c r="BS177" i="12" s="1"/>
  <c r="AS177" i="12"/>
  <c r="V177" i="12"/>
  <c r="BM177" i="12"/>
  <c r="AR177" i="12"/>
  <c r="U177" i="12"/>
  <c r="BJ177" i="12"/>
  <c r="AN177" i="12"/>
  <c r="Q177" i="12"/>
  <c r="BF177" i="12"/>
  <c r="AJ177" i="12"/>
  <c r="P177" i="12"/>
  <c r="BE177" i="12"/>
  <c r="AE177" i="12"/>
  <c r="N177" i="12"/>
  <c r="BD177" i="12"/>
  <c r="AD177" i="12"/>
  <c r="M177" i="12"/>
  <c r="W138" i="12"/>
  <c r="AL138" i="12"/>
  <c r="AY138" i="12"/>
  <c r="BM138" i="12"/>
  <c r="BK150" i="12"/>
  <c r="BN150" i="12"/>
  <c r="AV150" i="12"/>
  <c r="AD150" i="12"/>
  <c r="L150" i="12"/>
  <c r="AC150" i="12"/>
  <c r="AX150" i="12"/>
  <c r="BP152" i="12"/>
  <c r="BQ152" i="12"/>
  <c r="BB152" i="12"/>
  <c r="AJ152" i="12"/>
  <c r="T152" i="12"/>
  <c r="BN152" i="12"/>
  <c r="AW152" i="12"/>
  <c r="AG152" i="12"/>
  <c r="N152" i="12"/>
  <c r="BM152" i="12"/>
  <c r="AB152" i="12"/>
  <c r="AY152" i="12"/>
  <c r="BM153" i="12"/>
  <c r="BQ153" i="12"/>
  <c r="BH153" i="12"/>
  <c r="AY153" i="12"/>
  <c r="AP153" i="12"/>
  <c r="AF153" i="12"/>
  <c r="W153" i="12"/>
  <c r="N153" i="12"/>
  <c r="BO153" i="12"/>
  <c r="BF153" i="12"/>
  <c r="AV153" i="12"/>
  <c r="AM153" i="12"/>
  <c r="AD153" i="12"/>
  <c r="U153" i="12"/>
  <c r="L153" i="12"/>
  <c r="BN153" i="12"/>
  <c r="BD153" i="12"/>
  <c r="AU153" i="12"/>
  <c r="AL153" i="12"/>
  <c r="AC153" i="12"/>
  <c r="T153" i="12"/>
  <c r="K153" i="12"/>
  <c r="X153" i="12"/>
  <c r="AK153" i="12"/>
  <c r="BA153" i="12"/>
  <c r="BP153" i="12"/>
  <c r="N157" i="12"/>
  <c r="AA157" i="12"/>
  <c r="AQ157" i="12"/>
  <c r="BF157" i="12"/>
  <c r="AL160" i="12"/>
  <c r="U161" i="12"/>
  <c r="AJ161" i="12"/>
  <c r="AX161" i="12"/>
  <c r="AB166" i="12"/>
  <c r="BJ166" i="12"/>
  <c r="AG171" i="12"/>
  <c r="Z177" i="12"/>
  <c r="BM161" i="12"/>
  <c r="BL161" i="12"/>
  <c r="BC161" i="12"/>
  <c r="AT161" i="12"/>
  <c r="AK161" i="12"/>
  <c r="AB161" i="12"/>
  <c r="S161" i="12"/>
  <c r="J161" i="12"/>
  <c r="BS161" i="12" s="1"/>
  <c r="BJ161" i="12"/>
  <c r="BA161" i="12"/>
  <c r="AR161" i="12"/>
  <c r="AI161" i="12"/>
  <c r="Z161" i="12"/>
  <c r="P161" i="12"/>
  <c r="BI161" i="12"/>
  <c r="AZ161" i="12"/>
  <c r="AQ161" i="12"/>
  <c r="AH161" i="12"/>
  <c r="X161" i="12"/>
  <c r="O161" i="12"/>
  <c r="V161" i="12"/>
  <c r="AL161" i="12"/>
  <c r="AY161" i="12"/>
  <c r="BO161" i="12"/>
  <c r="K161" i="12"/>
  <c r="W161" i="12"/>
  <c r="AM161" i="12"/>
  <c r="BB161" i="12"/>
  <c r="BP161" i="12"/>
  <c r="N165" i="12"/>
  <c r="AB165" i="12"/>
  <c r="AR165" i="12"/>
  <c r="BD165" i="12"/>
  <c r="BH171" i="12"/>
  <c r="AM154" i="12"/>
  <c r="AS154" i="12"/>
  <c r="R157" i="12"/>
  <c r="AH157" i="12"/>
  <c r="AV157" i="12"/>
  <c r="BJ157" i="12"/>
  <c r="AZ160" i="12"/>
  <c r="Z160" i="12"/>
  <c r="AT160" i="12"/>
  <c r="S160" i="12"/>
  <c r="AP160" i="12"/>
  <c r="R160" i="12"/>
  <c r="BH160" i="12"/>
  <c r="L161" i="12"/>
  <c r="AA161" i="12"/>
  <c r="AN161" i="12"/>
  <c r="BD161" i="12"/>
  <c r="BQ161" i="12"/>
  <c r="BM166" i="12"/>
  <c r="BD166" i="12"/>
  <c r="AN166" i="12"/>
  <c r="X166" i="12"/>
  <c r="AZ166" i="12"/>
  <c r="AK166" i="12"/>
  <c r="R166" i="12"/>
  <c r="BP166" i="12"/>
  <c r="AW166" i="12"/>
  <c r="AE166" i="12"/>
  <c r="O166" i="12"/>
  <c r="BL166" i="12"/>
  <c r="AR166" i="12"/>
  <c r="AC166" i="12"/>
  <c r="N166" i="12"/>
  <c r="AO166" i="12"/>
  <c r="AP156" i="12"/>
  <c r="T158" i="12"/>
  <c r="AD158" i="12"/>
  <c r="AN158" i="12"/>
  <c r="AX158" i="12"/>
  <c r="BI158" i="12"/>
  <c r="AE159" i="12"/>
  <c r="BF159" i="12"/>
  <c r="N164" i="12"/>
  <c r="Y164" i="12"/>
  <c r="AI164" i="12"/>
  <c r="AT164" i="12"/>
  <c r="BE164" i="12"/>
  <c r="BO164" i="12"/>
  <c r="L167" i="12"/>
  <c r="Y167" i="12"/>
  <c r="AJ167" i="12"/>
  <c r="AW167" i="12"/>
  <c r="BH167" i="12"/>
  <c r="U168" i="12"/>
  <c r="AG168" i="12"/>
  <c r="AS168" i="12"/>
  <c r="BE168" i="12"/>
  <c r="BQ168" i="12"/>
  <c r="N169" i="12"/>
  <c r="W169" i="12"/>
  <c r="AH169" i="12"/>
  <c r="AR169" i="12"/>
  <c r="BC169" i="12"/>
  <c r="BQ169" i="12"/>
  <c r="T170" i="12"/>
  <c r="AN170" i="12"/>
  <c r="BF170" i="12"/>
  <c r="O172" i="12"/>
  <c r="Z172" i="12"/>
  <c r="AJ172" i="12"/>
  <c r="AT172" i="12"/>
  <c r="BD172" i="12"/>
  <c r="BO172" i="12"/>
  <c r="AV174" i="12"/>
  <c r="R174" i="12"/>
  <c r="AM174" i="12"/>
  <c r="T180" i="12"/>
  <c r="AL180" i="12"/>
  <c r="BD180" i="12"/>
  <c r="K156" i="12"/>
  <c r="BA156" i="12"/>
  <c r="J158" i="12"/>
  <c r="BS158" i="12" s="1"/>
  <c r="U158" i="12"/>
  <c r="AE158" i="12"/>
  <c r="AO158" i="12"/>
  <c r="AZ158" i="12"/>
  <c r="BJ158" i="12"/>
  <c r="AF159" i="12"/>
  <c r="BH159" i="12"/>
  <c r="P164" i="12"/>
  <c r="Z164" i="12"/>
  <c r="AK164" i="12"/>
  <c r="AV164" i="12"/>
  <c r="BF164" i="12"/>
  <c r="BP164" i="12"/>
  <c r="N167" i="12"/>
  <c r="Z167" i="12"/>
  <c r="AL167" i="12"/>
  <c r="AX167" i="12"/>
  <c r="BK167" i="12"/>
  <c r="K168" i="12"/>
  <c r="V168" i="12"/>
  <c r="AI168" i="12"/>
  <c r="AT168" i="12"/>
  <c r="O169" i="12"/>
  <c r="X169" i="12"/>
  <c r="AI169" i="12"/>
  <c r="AS169" i="12"/>
  <c r="V170" i="12"/>
  <c r="AP170" i="12"/>
  <c r="BH170" i="12"/>
  <c r="P172" i="12"/>
  <c r="AA172" i="12"/>
  <c r="AK172" i="12"/>
  <c r="AU172" i="12"/>
  <c r="BF172" i="12"/>
  <c r="BP172" i="12"/>
  <c r="O173" i="12"/>
  <c r="Z173" i="12"/>
  <c r="AM173" i="12"/>
  <c r="AX173" i="12"/>
  <c r="BJ173" i="12"/>
  <c r="K174" i="12"/>
  <c r="AN174" i="12"/>
  <c r="N176" i="12"/>
  <c r="X176" i="12"/>
  <c r="AI176" i="12"/>
  <c r="AS176" i="12"/>
  <c r="BC176" i="12"/>
  <c r="BO176" i="12"/>
  <c r="W180" i="12"/>
  <c r="AP180" i="12"/>
  <c r="BH180" i="12"/>
  <c r="Y170" i="12"/>
  <c r="AQ170" i="12"/>
  <c r="R172" i="12"/>
  <c r="AB172" i="12"/>
  <c r="AL172" i="12"/>
  <c r="AV172" i="12"/>
  <c r="P173" i="12"/>
  <c r="AC173" i="12"/>
  <c r="AN173" i="12"/>
  <c r="AZ173" i="12"/>
  <c r="L174" i="12"/>
  <c r="AW174" i="12"/>
  <c r="BE175" i="12"/>
  <c r="BH175" i="12"/>
  <c r="AC175" i="12"/>
  <c r="AI175" i="12"/>
  <c r="BQ175" i="12"/>
  <c r="O176" i="12"/>
  <c r="Z176" i="12"/>
  <c r="AJ176" i="12"/>
  <c r="AT176" i="12"/>
  <c r="BF176" i="12"/>
  <c r="BP176" i="12"/>
  <c r="AT178" i="12"/>
  <c r="Z180" i="12"/>
  <c r="AR180" i="12"/>
  <c r="BM184" i="12"/>
  <c r="BO184" i="12"/>
  <c r="BC184" i="12"/>
  <c r="AS184" i="12"/>
  <c r="AI184" i="12"/>
  <c r="W184" i="12"/>
  <c r="M184" i="12"/>
  <c r="BK184" i="12"/>
  <c r="BA184" i="12"/>
  <c r="AQ184" i="12"/>
  <c r="AE184" i="12"/>
  <c r="U184" i="12"/>
  <c r="K184" i="12"/>
  <c r="BJ184" i="12"/>
  <c r="AZ184" i="12"/>
  <c r="AP184" i="12"/>
  <c r="AD184" i="12"/>
  <c r="T184" i="12"/>
  <c r="J184" i="12"/>
  <c r="BS184" i="12" s="1"/>
  <c r="BH184" i="12"/>
  <c r="AX184" i="12"/>
  <c r="AL184" i="12"/>
  <c r="AB184" i="12"/>
  <c r="R184" i="12"/>
  <c r="BQ184" i="12"/>
  <c r="BG184" i="12"/>
  <c r="AU184" i="12"/>
  <c r="AK184" i="12"/>
  <c r="AA184" i="12"/>
  <c r="O184" i="12"/>
  <c r="AJ184" i="12"/>
  <c r="BN184" i="12"/>
  <c r="BQ197" i="12"/>
  <c r="BK197" i="12"/>
  <c r="AZ197" i="12"/>
  <c r="AP197" i="12"/>
  <c r="AE197" i="12"/>
  <c r="T197" i="12"/>
  <c r="J197" i="12"/>
  <c r="BS197" i="12" s="1"/>
  <c r="BH197" i="12"/>
  <c r="AX197" i="12"/>
  <c r="AM197" i="12"/>
  <c r="AB197" i="12"/>
  <c r="R197" i="12"/>
  <c r="BO197" i="12"/>
  <c r="BD197" i="12"/>
  <c r="AT197" i="12"/>
  <c r="AI197" i="12"/>
  <c r="X197" i="12"/>
  <c r="N197" i="12"/>
  <c r="BF197" i="12"/>
  <c r="AN197" i="12"/>
  <c r="W197" i="12"/>
  <c r="BC197" i="12"/>
  <c r="AL197" i="12"/>
  <c r="V197" i="12"/>
  <c r="BB197" i="12"/>
  <c r="AJ197" i="12"/>
  <c r="S197" i="12"/>
  <c r="BP197" i="12"/>
  <c r="AY197" i="12"/>
  <c r="AH197" i="12"/>
  <c r="P197" i="12"/>
  <c r="BN197" i="12"/>
  <c r="AV197" i="12"/>
  <c r="AF197" i="12"/>
  <c r="O197" i="12"/>
  <c r="BL197" i="12"/>
  <c r="AU197" i="12"/>
  <c r="AD197" i="12"/>
  <c r="L197" i="12"/>
  <c r="BJ197" i="12"/>
  <c r="AR197" i="12"/>
  <c r="AA197" i="12"/>
  <c r="K197" i="12"/>
  <c r="S156" i="12"/>
  <c r="BH156" i="12"/>
  <c r="M158" i="12"/>
  <c r="W158" i="12"/>
  <c r="AG158" i="12"/>
  <c r="AR158" i="12"/>
  <c r="BB158" i="12"/>
  <c r="S164" i="12"/>
  <c r="AC164" i="12"/>
  <c r="AN164" i="12"/>
  <c r="AX164" i="12"/>
  <c r="BN169" i="12"/>
  <c r="BD169" i="12"/>
  <c r="AT169" i="12"/>
  <c r="AK169" i="12"/>
  <c r="AB169" i="12"/>
  <c r="R169" i="12"/>
  <c r="AA169" i="12"/>
  <c r="AL169" i="12"/>
  <c r="AV169" i="12"/>
  <c r="BI169" i="12"/>
  <c r="BN170" i="12"/>
  <c r="AW170" i="12"/>
  <c r="AG170" i="12"/>
  <c r="P170" i="12"/>
  <c r="AA170" i="12"/>
  <c r="AT170" i="12"/>
  <c r="BL170" i="12"/>
  <c r="BM172" i="12"/>
  <c r="BQ172" i="12"/>
  <c r="BH172" i="12"/>
  <c r="AY172" i="12"/>
  <c r="AP172" i="12"/>
  <c r="AF172" i="12"/>
  <c r="W172" i="12"/>
  <c r="N172" i="12"/>
  <c r="S172" i="12"/>
  <c r="AC172" i="12"/>
  <c r="AM172" i="12"/>
  <c r="AX172" i="12"/>
  <c r="BI172" i="12"/>
  <c r="BM180" i="12"/>
  <c r="BI180" i="12"/>
  <c r="AZ180" i="12"/>
  <c r="AQ180" i="12"/>
  <c r="AH180" i="12"/>
  <c r="X180" i="12"/>
  <c r="O180" i="12"/>
  <c r="BP180" i="12"/>
  <c r="BG180" i="12"/>
  <c r="AX180" i="12"/>
  <c r="AN180" i="12"/>
  <c r="AE180" i="12"/>
  <c r="V180" i="12"/>
  <c r="M180" i="12"/>
  <c r="BO180" i="12"/>
  <c r="BF180" i="12"/>
  <c r="AV180" i="12"/>
  <c r="AM180" i="12"/>
  <c r="AD180" i="12"/>
  <c r="U180" i="12"/>
  <c r="L180" i="12"/>
  <c r="BL180" i="12"/>
  <c r="BC180" i="12"/>
  <c r="AT180" i="12"/>
  <c r="AK180" i="12"/>
  <c r="AB180" i="12"/>
  <c r="S180" i="12"/>
  <c r="J180" i="12"/>
  <c r="BS180" i="12" s="1"/>
  <c r="AA180" i="12"/>
  <c r="AS180" i="12"/>
  <c r="BK180" i="12"/>
  <c r="Z197" i="12"/>
  <c r="R176" i="12"/>
  <c r="AB176" i="12"/>
  <c r="AM176" i="12"/>
  <c r="AX176" i="12"/>
  <c r="K180" i="12"/>
  <c r="AC180" i="12"/>
  <c r="AU180" i="12"/>
  <c r="BN180" i="12"/>
  <c r="AQ197" i="12"/>
  <c r="T167" i="12"/>
  <c r="AG167" i="12"/>
  <c r="AR167" i="12"/>
  <c r="BE167" i="12"/>
  <c r="K169" i="12"/>
  <c r="T169" i="12"/>
  <c r="AD169" i="12"/>
  <c r="AN169" i="12"/>
  <c r="AZ169" i="12"/>
  <c r="BK169" i="12"/>
  <c r="L170" i="12"/>
  <c r="AE170" i="12"/>
  <c r="AY170" i="12"/>
  <c r="K172" i="12"/>
  <c r="U172" i="12"/>
  <c r="AE172" i="12"/>
  <c r="AQ172" i="12"/>
  <c r="BA172" i="12"/>
  <c r="BK172" i="12"/>
  <c r="BN173" i="12"/>
  <c r="BD173" i="12"/>
  <c r="AS173" i="12"/>
  <c r="AH173" i="12"/>
  <c r="X173" i="12"/>
  <c r="N173" i="12"/>
  <c r="U173" i="12"/>
  <c r="AF173" i="12"/>
  <c r="AR173" i="12"/>
  <c r="BE173" i="12"/>
  <c r="BQ173" i="12"/>
  <c r="AD174" i="12"/>
  <c r="BF174" i="12"/>
  <c r="BM176" i="12"/>
  <c r="BN176" i="12"/>
  <c r="BD176" i="12"/>
  <c r="AU176" i="12"/>
  <c r="AL176" i="12"/>
  <c r="AC176" i="12"/>
  <c r="T176" i="12"/>
  <c r="K176" i="12"/>
  <c r="S176" i="12"/>
  <c r="AD176" i="12"/>
  <c r="AN176" i="12"/>
  <c r="AY176" i="12"/>
  <c r="BI176" i="12"/>
  <c r="N180" i="12"/>
  <c r="AF180" i="12"/>
  <c r="AY180" i="12"/>
  <c r="BQ180" i="12"/>
  <c r="BG197" i="12"/>
  <c r="M169" i="12"/>
  <c r="V169" i="12"/>
  <c r="AF169" i="12"/>
  <c r="AQ169" i="12"/>
  <c r="BB169" i="12"/>
  <c r="BM169" i="12"/>
  <c r="R170" i="12"/>
  <c r="AJ170" i="12"/>
  <c r="BE170" i="12"/>
  <c r="M172" i="12"/>
  <c r="X172" i="12"/>
  <c r="AI172" i="12"/>
  <c r="AS172" i="12"/>
  <c r="BC172" i="12"/>
  <c r="BN172" i="12"/>
  <c r="AJ174" i="12"/>
  <c r="BO174" i="12"/>
  <c r="L176" i="12"/>
  <c r="V176" i="12"/>
  <c r="AF176" i="12"/>
  <c r="AQ176" i="12"/>
  <c r="BA176" i="12"/>
  <c r="BK176" i="12"/>
  <c r="BH178" i="12"/>
  <c r="AV178" i="12"/>
  <c r="AB178" i="12"/>
  <c r="AA178" i="12"/>
  <c r="R178" i="12"/>
  <c r="R180" i="12"/>
  <c r="AJ180" i="12"/>
  <c r="BB180" i="12"/>
  <c r="Z184" i="12"/>
  <c r="BB184" i="12"/>
  <c r="T181" i="12"/>
  <c r="AD181" i="12"/>
  <c r="AN181" i="12"/>
  <c r="AZ181" i="12"/>
  <c r="BJ181" i="12"/>
  <c r="BM182" i="12"/>
  <c r="Q192" i="12"/>
  <c r="BF192" i="12"/>
  <c r="L193" i="12"/>
  <c r="Z193" i="12"/>
  <c r="AN193" i="12"/>
  <c r="BC193" i="12"/>
  <c r="BP193" i="12"/>
  <c r="J181" i="12"/>
  <c r="BS181" i="12" s="1"/>
  <c r="U181" i="12"/>
  <c r="AE181" i="12"/>
  <c r="AP181" i="12"/>
  <c r="BA181" i="12"/>
  <c r="BK181" i="12"/>
  <c r="Q182" i="12"/>
  <c r="Y183" i="12"/>
  <c r="AW183" i="12"/>
  <c r="T185" i="12"/>
  <c r="AF185" i="12"/>
  <c r="AU185" i="12"/>
  <c r="Y186" i="12"/>
  <c r="S189" i="12"/>
  <c r="AH189" i="12"/>
  <c r="AV189" i="12"/>
  <c r="BM191" i="12"/>
  <c r="BN191" i="12"/>
  <c r="BC191" i="12"/>
  <c r="AR191" i="12"/>
  <c r="AH191" i="12"/>
  <c r="W191" i="12"/>
  <c r="L191" i="12"/>
  <c r="BG191" i="12"/>
  <c r="AV191" i="12"/>
  <c r="AL191" i="12"/>
  <c r="AA191" i="12"/>
  <c r="P191" i="12"/>
  <c r="V191" i="12"/>
  <c r="AJ191" i="12"/>
  <c r="AY191" i="12"/>
  <c r="BL191" i="12"/>
  <c r="U192" i="12"/>
  <c r="BH192" i="12"/>
  <c r="N193" i="12"/>
  <c r="AB193" i="12"/>
  <c r="AQ193" i="12"/>
  <c r="BD193" i="12"/>
  <c r="M181" i="12"/>
  <c r="W181" i="12"/>
  <c r="AH181" i="12"/>
  <c r="AS181" i="12"/>
  <c r="BC181" i="12"/>
  <c r="BN181" i="12"/>
  <c r="AE182" i="12"/>
  <c r="AB183" i="12"/>
  <c r="AZ183" i="12"/>
  <c r="BO185" i="12"/>
  <c r="BK185" i="12"/>
  <c r="BQ185" i="12"/>
  <c r="BC185" i="12"/>
  <c r="AR185" i="12"/>
  <c r="AD185" i="12"/>
  <c r="V185" i="12"/>
  <c r="AK185" i="12"/>
  <c r="AZ185" i="12"/>
  <c r="BP185" i="12"/>
  <c r="AM186" i="12"/>
  <c r="BQ189" i="12"/>
  <c r="BK189" i="12"/>
  <c r="AZ189" i="12"/>
  <c r="AP189" i="12"/>
  <c r="AE189" i="12"/>
  <c r="T189" i="12"/>
  <c r="J189" i="12"/>
  <c r="BS189" i="12" s="1"/>
  <c r="BO189" i="12"/>
  <c r="BD189" i="12"/>
  <c r="AT189" i="12"/>
  <c r="AI189" i="12"/>
  <c r="X189" i="12"/>
  <c r="N189" i="12"/>
  <c r="W189" i="12"/>
  <c r="AL189" i="12"/>
  <c r="AY189" i="12"/>
  <c r="BN189" i="12"/>
  <c r="AF192" i="12"/>
  <c r="BQ192" i="12"/>
  <c r="R193" i="12"/>
  <c r="AF193" i="12"/>
  <c r="AT193" i="12"/>
  <c r="BH193" i="12"/>
  <c r="BP196" i="12"/>
  <c r="BI196" i="12"/>
  <c r="AV196" i="12"/>
  <c r="AG196" i="12"/>
  <c r="R196" i="12"/>
  <c r="BN196" i="12"/>
  <c r="BA196" i="12"/>
  <c r="AL196" i="12"/>
  <c r="X196" i="12"/>
  <c r="J196" i="12"/>
  <c r="BS196" i="12" s="1"/>
  <c r="AB196" i="12"/>
  <c r="AS196" i="12"/>
  <c r="BM196" i="12"/>
  <c r="S179" i="12"/>
  <c r="N181" i="12"/>
  <c r="X181" i="12"/>
  <c r="AJ181" i="12"/>
  <c r="AT181" i="12"/>
  <c r="BD181" i="12"/>
  <c r="BP181" i="12"/>
  <c r="AL182" i="12"/>
  <c r="J183" i="12"/>
  <c r="BS183" i="12" s="1"/>
  <c r="AH183" i="12"/>
  <c r="BD183" i="12"/>
  <c r="L185" i="12"/>
  <c r="W185" i="12"/>
  <c r="AL185" i="12"/>
  <c r="BA185" i="12"/>
  <c r="K189" i="12"/>
  <c r="Z189" i="12"/>
  <c r="AM189" i="12"/>
  <c r="BB189" i="12"/>
  <c r="BP189" i="12"/>
  <c r="AK192" i="12"/>
  <c r="S193" i="12"/>
  <c r="AH193" i="12"/>
  <c r="AU193" i="12"/>
  <c r="BJ193" i="12"/>
  <c r="V193" i="12"/>
  <c r="AI193" i="12"/>
  <c r="AX193" i="12"/>
  <c r="M196" i="12"/>
  <c r="AF196" i="12"/>
  <c r="AX196" i="12"/>
  <c r="P181" i="12"/>
  <c r="AB181" i="12"/>
  <c r="AL181" i="12"/>
  <c r="AV181" i="12"/>
  <c r="BH181" i="12"/>
  <c r="AX182" i="12"/>
  <c r="BD186" i="12"/>
  <c r="BL186" i="12"/>
  <c r="N186" i="12"/>
  <c r="AE186" i="12"/>
  <c r="AP192" i="12"/>
  <c r="P192" i="12"/>
  <c r="BA192" i="12"/>
  <c r="Z192" i="12"/>
  <c r="AV192" i="12"/>
  <c r="BQ193" i="12"/>
  <c r="BG193" i="12"/>
  <c r="AV193" i="12"/>
  <c r="AL193" i="12"/>
  <c r="AA193" i="12"/>
  <c r="P193" i="12"/>
  <c r="BK193" i="12"/>
  <c r="AZ193" i="12"/>
  <c r="AP193" i="12"/>
  <c r="AE193" i="12"/>
  <c r="T193" i="12"/>
  <c r="J193" i="12"/>
  <c r="BS193" i="12" s="1"/>
  <c r="W193" i="12"/>
  <c r="AJ193" i="12"/>
  <c r="AY193" i="12"/>
  <c r="BN193" i="12"/>
  <c r="BO206" i="12"/>
  <c r="BN206" i="12"/>
  <c r="BC206" i="12"/>
  <c r="AS206" i="12"/>
  <c r="AH206" i="12"/>
  <c r="W206" i="12"/>
  <c r="M206" i="12"/>
  <c r="U206" i="12"/>
  <c r="AF206" i="12"/>
  <c r="AT206" i="12"/>
  <c r="BF206" i="12"/>
  <c r="W207" i="12"/>
  <c r="AP207" i="12"/>
  <c r="BK207" i="12"/>
  <c r="AO208" i="12"/>
  <c r="O209" i="12"/>
  <c r="AB209" i="12"/>
  <c r="AM209" i="12"/>
  <c r="BA209" i="12"/>
  <c r="W210" i="12"/>
  <c r="AS210" i="12"/>
  <c r="BN210" i="12"/>
  <c r="BM212" i="12"/>
  <c r="BL212" i="12"/>
  <c r="AY212" i="12"/>
  <c r="AL212" i="12"/>
  <c r="Z212" i="12"/>
  <c r="L212" i="12"/>
  <c r="BH212" i="12"/>
  <c r="AV212" i="12"/>
  <c r="AI212" i="12"/>
  <c r="V212" i="12"/>
  <c r="J212" i="12"/>
  <c r="BS212" i="12" s="1"/>
  <c r="AA212" i="12"/>
  <c r="AQ212" i="12"/>
  <c r="BG212" i="12"/>
  <c r="AB214" i="12"/>
  <c r="AF187" i="12"/>
  <c r="BE187" i="12"/>
  <c r="P188" i="12"/>
  <c r="AH188" i="12"/>
  <c r="AW188" i="12"/>
  <c r="BP188" i="12"/>
  <c r="Q190" i="12"/>
  <c r="AT190" i="12"/>
  <c r="V194" i="12"/>
  <c r="AK194" i="12"/>
  <c r="AX194" i="12"/>
  <c r="BM194" i="12"/>
  <c r="L195" i="12"/>
  <c r="V195" i="12"/>
  <c r="AF195" i="12"/>
  <c r="AQ195" i="12"/>
  <c r="BB195" i="12"/>
  <c r="BL195" i="12"/>
  <c r="V198" i="12"/>
  <c r="BQ198" i="12"/>
  <c r="AJ199" i="12"/>
  <c r="AX199" i="12"/>
  <c r="R201" i="12"/>
  <c r="AD201" i="12"/>
  <c r="AP201" i="12"/>
  <c r="BB201" i="12"/>
  <c r="AJ202" i="12"/>
  <c r="BM203" i="12"/>
  <c r="BG203" i="12"/>
  <c r="AR203" i="12"/>
  <c r="AE203" i="12"/>
  <c r="S203" i="12"/>
  <c r="W203" i="12"/>
  <c r="AL203" i="12"/>
  <c r="AZ203" i="12"/>
  <c r="Y207" i="12"/>
  <c r="AR207" i="12"/>
  <c r="P209" i="12"/>
  <c r="AC209" i="12"/>
  <c r="AN209" i="12"/>
  <c r="BB209" i="12"/>
  <c r="Z210" i="12"/>
  <c r="AU210" i="12"/>
  <c r="K212" i="12"/>
  <c r="AB212" i="12"/>
  <c r="AR212" i="12"/>
  <c r="BJ212" i="12"/>
  <c r="BQ214" i="12"/>
  <c r="BP214" i="12"/>
  <c r="BC214" i="12"/>
  <c r="AP214" i="12"/>
  <c r="AD214" i="12"/>
  <c r="P214" i="12"/>
  <c r="BL214" i="12"/>
  <c r="AZ214" i="12"/>
  <c r="AM214" i="12"/>
  <c r="Z214" i="12"/>
  <c r="N214" i="12"/>
  <c r="BK214" i="12"/>
  <c r="AX214" i="12"/>
  <c r="AL214" i="12"/>
  <c r="X214" i="12"/>
  <c r="L214" i="12"/>
  <c r="AE214" i="12"/>
  <c r="AV214" i="12"/>
  <c r="BE207" i="12"/>
  <c r="BP207" i="12"/>
  <c r="AW207" i="12"/>
  <c r="AE207" i="12"/>
  <c r="O207" i="12"/>
  <c r="AB207" i="12"/>
  <c r="AT207" i="12"/>
  <c r="S209" i="12"/>
  <c r="AD209" i="12"/>
  <c r="AQ209" i="12"/>
  <c r="BL210" i="12"/>
  <c r="BE210" i="12"/>
  <c r="AN210" i="12"/>
  <c r="X210" i="12"/>
  <c r="J210" i="12"/>
  <c r="BS210" i="12" s="1"/>
  <c r="BB210" i="12"/>
  <c r="AK210" i="12"/>
  <c r="U210" i="12"/>
  <c r="AC210" i="12"/>
  <c r="AV210" i="12"/>
  <c r="AD212" i="12"/>
  <c r="AT212" i="12"/>
  <c r="BN212" i="12"/>
  <c r="BE215" i="12"/>
  <c r="AO215" i="12"/>
  <c r="BQ201" i="12"/>
  <c r="BN201" i="12"/>
  <c r="BC201" i="12"/>
  <c r="AR201" i="12"/>
  <c r="AH201" i="12"/>
  <c r="W201" i="12"/>
  <c r="L201" i="12"/>
  <c r="T201" i="12"/>
  <c r="AF201" i="12"/>
  <c r="AT201" i="12"/>
  <c r="BF201" i="12"/>
  <c r="J207" i="12"/>
  <c r="BS207" i="12" s="1"/>
  <c r="AD207" i="12"/>
  <c r="AX207" i="12"/>
  <c r="BN209" i="12"/>
  <c r="BI209" i="12"/>
  <c r="AT209" i="12"/>
  <c r="AJ209" i="12"/>
  <c r="X209" i="12"/>
  <c r="N209" i="12"/>
  <c r="T209" i="12"/>
  <c r="AE209" i="12"/>
  <c r="AR209" i="12"/>
  <c r="BG209" i="12"/>
  <c r="P212" i="12"/>
  <c r="AF212" i="12"/>
  <c r="AX212" i="12"/>
  <c r="BO212" i="12"/>
  <c r="BD214" i="12"/>
  <c r="Y215" i="12"/>
  <c r="BQ231" i="12"/>
  <c r="BP231" i="12"/>
  <c r="BC231" i="12"/>
  <c r="AQ231" i="12"/>
  <c r="AD231" i="12"/>
  <c r="R231" i="12"/>
  <c r="BO231" i="12"/>
  <c r="BB231" i="12"/>
  <c r="AP231" i="12"/>
  <c r="AB231" i="12"/>
  <c r="O231" i="12"/>
  <c r="BN231" i="12"/>
  <c r="AZ231" i="12"/>
  <c r="AM231" i="12"/>
  <c r="AA231" i="12"/>
  <c r="N231" i="12"/>
  <c r="BK231" i="12"/>
  <c r="AY231" i="12"/>
  <c r="AL231" i="12"/>
  <c r="Z231" i="12"/>
  <c r="M231" i="12"/>
  <c r="BJ231" i="12"/>
  <c r="AX231" i="12"/>
  <c r="AJ231" i="12"/>
  <c r="W231" i="12"/>
  <c r="L231" i="12"/>
  <c r="BH231" i="12"/>
  <c r="AE231" i="12"/>
  <c r="BG231" i="12"/>
  <c r="V231" i="12"/>
  <c r="BF231" i="12"/>
  <c r="T231" i="12"/>
  <c r="AU231" i="12"/>
  <c r="S231" i="12"/>
  <c r="AT231" i="12"/>
  <c r="K231" i="12"/>
  <c r="AR231" i="12"/>
  <c r="J231" i="12"/>
  <c r="BS231" i="12" s="1"/>
  <c r="AH231" i="12"/>
  <c r="AL198" i="12"/>
  <c r="BP199" i="12"/>
  <c r="BH199" i="12"/>
  <c r="S199" i="12"/>
  <c r="AD199" i="12"/>
  <c r="AN199" i="12"/>
  <c r="BC199" i="12"/>
  <c r="J201" i="12"/>
  <c r="V201" i="12"/>
  <c r="AI201" i="12"/>
  <c r="AU201" i="12"/>
  <c r="BG201" i="12"/>
  <c r="N203" i="12"/>
  <c r="AB203" i="12"/>
  <c r="AQ203" i="12"/>
  <c r="BH203" i="12"/>
  <c r="O206" i="12"/>
  <c r="AB206" i="12"/>
  <c r="AM206" i="12"/>
  <c r="AZ206" i="12"/>
  <c r="BK206" i="12"/>
  <c r="L207" i="12"/>
  <c r="AG207" i="12"/>
  <c r="BB207" i="12"/>
  <c r="J209" i="12"/>
  <c r="BS209" i="12" s="1"/>
  <c r="U209" i="12"/>
  <c r="AF209" i="12"/>
  <c r="AS209" i="12"/>
  <c r="BJ209" i="12"/>
  <c r="N210" i="12"/>
  <c r="AF210" i="12"/>
  <c r="BD210" i="12"/>
  <c r="R212" i="12"/>
  <c r="AH212" i="12"/>
  <c r="AZ212" i="12"/>
  <c r="BP212" i="12"/>
  <c r="R214" i="12"/>
  <c r="AJ214" i="12"/>
  <c r="BF214" i="12"/>
  <c r="BH218" i="12"/>
  <c r="AR218" i="12"/>
  <c r="AK218" i="12"/>
  <c r="Z218" i="12"/>
  <c r="P218" i="12"/>
  <c r="BM218" i="12"/>
  <c r="L218" i="12"/>
  <c r="AV218" i="12"/>
  <c r="AF220" i="12"/>
  <c r="AI231" i="12"/>
  <c r="K201" i="12"/>
  <c r="X201" i="12"/>
  <c r="AJ201" i="12"/>
  <c r="AV201" i="12"/>
  <c r="BH201" i="12"/>
  <c r="BF202" i="12"/>
  <c r="V202" i="12"/>
  <c r="BI202" i="12"/>
  <c r="Q207" i="12"/>
  <c r="AJ207" i="12"/>
  <c r="BC207" i="12"/>
  <c r="K209" i="12"/>
  <c r="V209" i="12"/>
  <c r="AI209" i="12"/>
  <c r="AV209" i="12"/>
  <c r="BL209" i="12"/>
  <c r="Z188" i="12"/>
  <c r="AS188" i="12"/>
  <c r="AK190" i="12"/>
  <c r="BJ190" i="12"/>
  <c r="R195" i="12"/>
  <c r="AB195" i="12"/>
  <c r="AM195" i="12"/>
  <c r="AX195" i="12"/>
  <c r="BH195" i="12"/>
  <c r="AL201" i="12"/>
  <c r="AX201" i="12"/>
  <c r="BJ201" i="12"/>
  <c r="R207" i="12"/>
  <c r="AL207" i="12"/>
  <c r="BF207" i="12"/>
  <c r="L209" i="12"/>
  <c r="W209" i="12"/>
  <c r="AK209" i="12"/>
  <c r="AY209" i="12"/>
  <c r="BO209" i="12"/>
  <c r="T207" i="12"/>
  <c r="AO207" i="12"/>
  <c r="BJ207" i="12"/>
  <c r="M209" i="12"/>
  <c r="AA209" i="12"/>
  <c r="AL209" i="12"/>
  <c r="AZ209" i="12"/>
  <c r="BQ209" i="12"/>
  <c r="X212" i="12"/>
  <c r="AP212" i="12"/>
  <c r="BF212" i="12"/>
  <c r="AT214" i="12"/>
  <c r="BN214" i="12"/>
  <c r="BO220" i="12"/>
  <c r="BJ220" i="12"/>
  <c r="AX220" i="12"/>
  <c r="AK220" i="12"/>
  <c r="X220" i="12"/>
  <c r="L220" i="12"/>
  <c r="BI220" i="12"/>
  <c r="AV220" i="12"/>
  <c r="AJ220" i="12"/>
  <c r="V220" i="12"/>
  <c r="J220" i="12"/>
  <c r="BS220" i="12" s="1"/>
  <c r="BQ220" i="12"/>
  <c r="BA220" i="12"/>
  <c r="AH220" i="12"/>
  <c r="R220" i="12"/>
  <c r="BN220" i="12"/>
  <c r="AT220" i="12"/>
  <c r="AD220" i="12"/>
  <c r="N220" i="12"/>
  <c r="BL220" i="12"/>
  <c r="AS220" i="12"/>
  <c r="AC220" i="12"/>
  <c r="M220" i="12"/>
  <c r="BD220" i="12"/>
  <c r="AN220" i="12"/>
  <c r="U220" i="12"/>
  <c r="AR220" i="12"/>
  <c r="BM224" i="12"/>
  <c r="AX224" i="12"/>
  <c r="AN224" i="12"/>
  <c r="AC224" i="12"/>
  <c r="BI235" i="12"/>
  <c r="AS235" i="12"/>
  <c r="AH235" i="12"/>
  <c r="AB235" i="12"/>
  <c r="BN235" i="12"/>
  <c r="X235" i="12"/>
  <c r="BH235" i="12"/>
  <c r="Q235" i="12"/>
  <c r="BD235" i="12"/>
  <c r="M235" i="12"/>
  <c r="AL235" i="12"/>
  <c r="U224" i="12"/>
  <c r="BM227" i="12"/>
  <c r="BP227" i="12"/>
  <c r="AT227" i="12"/>
  <c r="W227" i="12"/>
  <c r="BK227" i="12"/>
  <c r="AR227" i="12"/>
  <c r="V227" i="12"/>
  <c r="BJ227" i="12"/>
  <c r="AM227" i="12"/>
  <c r="T227" i="12"/>
  <c r="AL227" i="12"/>
  <c r="BJ228" i="12"/>
  <c r="BB228" i="12"/>
  <c r="Y228" i="12"/>
  <c r="AW228" i="12"/>
  <c r="V228" i="12"/>
  <c r="AT228" i="12"/>
  <c r="Q228" i="12"/>
  <c r="BE228" i="12"/>
  <c r="BB232" i="12"/>
  <c r="AZ232" i="12"/>
  <c r="V232" i="12"/>
  <c r="AW232" i="12"/>
  <c r="U232" i="12"/>
  <c r="AR232" i="12"/>
  <c r="T232" i="12"/>
  <c r="AL232" i="12"/>
  <c r="Q232" i="12"/>
  <c r="AK232" i="12"/>
  <c r="L232" i="12"/>
  <c r="AW235" i="12"/>
  <c r="P213" i="12"/>
  <c r="Z213" i="12"/>
  <c r="AI213" i="12"/>
  <c r="AR213" i="12"/>
  <c r="BA213" i="12"/>
  <c r="BL213" i="12"/>
  <c r="BP217" i="12"/>
  <c r="BC217" i="12"/>
  <c r="AQ217" i="12"/>
  <c r="AE217" i="12"/>
  <c r="U217" i="12"/>
  <c r="K217" i="12"/>
  <c r="S217" i="12"/>
  <c r="AF217" i="12"/>
  <c r="AT217" i="12"/>
  <c r="BI217" i="12"/>
  <c r="BH224" i="12"/>
  <c r="AY225" i="12"/>
  <c r="L227" i="12"/>
  <c r="AU227" i="12"/>
  <c r="K228" i="12"/>
  <c r="BG228" i="12"/>
  <c r="U230" i="12"/>
  <c r="AW230" i="12"/>
  <c r="AB232" i="12"/>
  <c r="R213" i="12"/>
  <c r="AA213" i="12"/>
  <c r="AJ213" i="12"/>
  <c r="AS213" i="12"/>
  <c r="BB213" i="12"/>
  <c r="BN213" i="12"/>
  <c r="AU217" i="12"/>
  <c r="BJ217" i="12"/>
  <c r="N227" i="12"/>
  <c r="AZ227" i="12"/>
  <c r="N228" i="12"/>
  <c r="BM228" i="12"/>
  <c r="AG232" i="12"/>
  <c r="O227" i="12"/>
  <c r="BB227" i="12"/>
  <c r="AA228" i="12"/>
  <c r="BO228" i="12"/>
  <c r="X230" i="12"/>
  <c r="BB230" i="12"/>
  <c r="AJ232" i="12"/>
  <c r="BM236" i="12"/>
  <c r="BJ236" i="12"/>
  <c r="AY236" i="12"/>
  <c r="AN236" i="12"/>
  <c r="AD236" i="12"/>
  <c r="S236" i="12"/>
  <c r="J236" i="12"/>
  <c r="BS236" i="12" s="1"/>
  <c r="BG236" i="12"/>
  <c r="AV236" i="12"/>
  <c r="AL236" i="12"/>
  <c r="AA236" i="12"/>
  <c r="P236" i="12"/>
  <c r="BP236" i="12"/>
  <c r="BF236" i="12"/>
  <c r="AU236" i="12"/>
  <c r="AJ236" i="12"/>
  <c r="Z236" i="12"/>
  <c r="O236" i="12"/>
  <c r="BO236" i="12"/>
  <c r="BD236" i="12"/>
  <c r="AT236" i="12"/>
  <c r="AI236" i="12"/>
  <c r="X236" i="12"/>
  <c r="N236" i="12"/>
  <c r="BN236" i="12"/>
  <c r="BC236" i="12"/>
  <c r="AR236" i="12"/>
  <c r="AH236" i="12"/>
  <c r="W236" i="12"/>
  <c r="M236" i="12"/>
  <c r="BL236" i="12"/>
  <c r="BB236" i="12"/>
  <c r="AQ236" i="12"/>
  <c r="AF236" i="12"/>
  <c r="V236" i="12"/>
  <c r="L236" i="12"/>
  <c r="AX236" i="12"/>
  <c r="AD204" i="12"/>
  <c r="BD204" i="12"/>
  <c r="R205" i="12"/>
  <c r="AA205" i="12"/>
  <c r="AJ205" i="12"/>
  <c r="AS205" i="12"/>
  <c r="BD205" i="12"/>
  <c r="BO205" i="12"/>
  <c r="AZ211" i="12"/>
  <c r="K213" i="12"/>
  <c r="T213" i="12"/>
  <c r="AC213" i="12"/>
  <c r="AL213" i="12"/>
  <c r="AU213" i="12"/>
  <c r="BD213" i="12"/>
  <c r="BQ213" i="12"/>
  <c r="BN216" i="12"/>
  <c r="BJ216" i="12"/>
  <c r="AT216" i="12"/>
  <c r="AD216" i="12"/>
  <c r="N216" i="12"/>
  <c r="AA216" i="12"/>
  <c r="AR216" i="12"/>
  <c r="BL216" i="12"/>
  <c r="M217" i="12"/>
  <c r="X217" i="12"/>
  <c r="AK217" i="12"/>
  <c r="AY217" i="12"/>
  <c r="BN217" i="12"/>
  <c r="BM225" i="12"/>
  <c r="BN225" i="12"/>
  <c r="BB225" i="12"/>
  <c r="AR225" i="12"/>
  <c r="AH225" i="12"/>
  <c r="V225" i="12"/>
  <c r="M225" i="12"/>
  <c r="BL225" i="12"/>
  <c r="BA225" i="12"/>
  <c r="AQ225" i="12"/>
  <c r="AF225" i="12"/>
  <c r="U225" i="12"/>
  <c r="L225" i="12"/>
  <c r="BJ225" i="12"/>
  <c r="AZ225" i="12"/>
  <c r="AP225" i="12"/>
  <c r="AD225" i="12"/>
  <c r="T225" i="12"/>
  <c r="K225" i="12"/>
  <c r="Z225" i="12"/>
  <c r="AN225" i="12"/>
  <c r="BG225" i="12"/>
  <c r="AB227" i="12"/>
  <c r="BC227" i="12"/>
  <c r="AG228" i="12"/>
  <c r="Y230" i="12"/>
  <c r="BH232" i="12"/>
  <c r="K236" i="12"/>
  <c r="AZ236" i="12"/>
  <c r="AS225" i="12"/>
  <c r="BH225" i="12"/>
  <c r="AD227" i="12"/>
  <c r="BH227" i="12"/>
  <c r="AI228" i="12"/>
  <c r="BI230" i="12"/>
  <c r="AT230" i="12"/>
  <c r="AF230" i="12"/>
  <c r="R230" i="12"/>
  <c r="BM230" i="12"/>
  <c r="AS230" i="12"/>
  <c r="AC230" i="12"/>
  <c r="Q230" i="12"/>
  <c r="BL230" i="12"/>
  <c r="AR230" i="12"/>
  <c r="AB230" i="12"/>
  <c r="P230" i="12"/>
  <c r="BH230" i="12"/>
  <c r="AP230" i="12"/>
  <c r="Z230" i="12"/>
  <c r="N230" i="12"/>
  <c r="AG230" i="12"/>
  <c r="BM232" i="12"/>
  <c r="R236" i="12"/>
  <c r="BH236" i="12"/>
  <c r="BQ238" i="12"/>
  <c r="BF238" i="12"/>
  <c r="AR238" i="12"/>
  <c r="AE238" i="12"/>
  <c r="S238" i="12"/>
  <c r="BP238" i="12"/>
  <c r="BC238" i="12"/>
  <c r="AQ238" i="12"/>
  <c r="AD238" i="12"/>
  <c r="R238" i="12"/>
  <c r="BO238" i="12"/>
  <c r="BB238" i="12"/>
  <c r="AP238" i="12"/>
  <c r="AB238" i="12"/>
  <c r="O238" i="12"/>
  <c r="BN238" i="12"/>
  <c r="AZ238" i="12"/>
  <c r="AM238" i="12"/>
  <c r="AA238" i="12"/>
  <c r="N238" i="12"/>
  <c r="BK238" i="12"/>
  <c r="AY238" i="12"/>
  <c r="AL238" i="12"/>
  <c r="Z238" i="12"/>
  <c r="L238" i="12"/>
  <c r="BJ238" i="12"/>
  <c r="AX238" i="12"/>
  <c r="AJ238" i="12"/>
  <c r="W238" i="12"/>
  <c r="K238" i="12"/>
  <c r="BH238" i="12"/>
  <c r="AU238" i="12"/>
  <c r="AI238" i="12"/>
  <c r="V238" i="12"/>
  <c r="J238" i="12"/>
  <c r="BS238" i="12" s="1"/>
  <c r="S221" i="12"/>
  <c r="AE221" i="12"/>
  <c r="AU221" i="12"/>
  <c r="BK221" i="12"/>
  <c r="AA223" i="12"/>
  <c r="BG223" i="12"/>
  <c r="T226" i="12"/>
  <c r="AD226" i="12"/>
  <c r="AP226" i="12"/>
  <c r="BB226" i="12"/>
  <c r="BP226" i="12"/>
  <c r="R229" i="12"/>
  <c r="AE229" i="12"/>
  <c r="AR229" i="12"/>
  <c r="BL229" i="12"/>
  <c r="W233" i="12"/>
  <c r="AT233" i="12"/>
  <c r="BO233" i="12"/>
  <c r="L237" i="12"/>
  <c r="X237" i="12"/>
  <c r="AK237" i="12"/>
  <c r="AX237" i="12"/>
  <c r="BJ237" i="12"/>
  <c r="O240" i="12"/>
  <c r="AL240" i="12"/>
  <c r="BG240" i="12"/>
  <c r="U241" i="12"/>
  <c r="R219" i="12"/>
  <c r="AB219" i="12"/>
  <c r="AM219" i="12"/>
  <c r="AX219" i="12"/>
  <c r="BJ219" i="12"/>
  <c r="T221" i="12"/>
  <c r="AH221" i="12"/>
  <c r="AX221" i="12"/>
  <c r="BN221" i="12"/>
  <c r="K223" i="12"/>
  <c r="AD223" i="12"/>
  <c r="BJ223" i="12"/>
  <c r="J226" i="12"/>
  <c r="BS226" i="12" s="1"/>
  <c r="U226" i="12"/>
  <c r="AE226" i="12"/>
  <c r="AR226" i="12"/>
  <c r="BC226" i="12"/>
  <c r="BQ226" i="12"/>
  <c r="S229" i="12"/>
  <c r="AF229" i="12"/>
  <c r="AV229" i="12"/>
  <c r="AA233" i="12"/>
  <c r="AU233" i="12"/>
  <c r="M237" i="12"/>
  <c r="Z237" i="12"/>
  <c r="AL237" i="12"/>
  <c r="AZ237" i="12"/>
  <c r="BL237" i="12"/>
  <c r="Q239" i="12"/>
  <c r="S240" i="12"/>
  <c r="AM240" i="12"/>
  <c r="BJ240" i="12"/>
  <c r="AC241" i="12"/>
  <c r="J219" i="12"/>
  <c r="BS219" i="12" s="1"/>
  <c r="S219" i="12"/>
  <c r="AD219" i="12"/>
  <c r="AN219" i="12"/>
  <c r="AY219" i="12"/>
  <c r="BL219" i="12"/>
  <c r="J221" i="12"/>
  <c r="V221" i="12"/>
  <c r="AJ221" i="12"/>
  <c r="AZ221" i="12"/>
  <c r="BP221" i="12"/>
  <c r="M223" i="12"/>
  <c r="AI223" i="12"/>
  <c r="BO223" i="12"/>
  <c r="L226" i="12"/>
  <c r="V226" i="12"/>
  <c r="AF226" i="12"/>
  <c r="AS226" i="12"/>
  <c r="BF226" i="12"/>
  <c r="J229" i="12"/>
  <c r="BS229" i="12" s="1"/>
  <c r="V229" i="12"/>
  <c r="AH229" i="12"/>
  <c r="AX229" i="12"/>
  <c r="AD233" i="12"/>
  <c r="AY233" i="12"/>
  <c r="N237" i="12"/>
  <c r="AB237" i="12"/>
  <c r="AN237" i="12"/>
  <c r="BA237" i="12"/>
  <c r="BN237" i="12"/>
  <c r="V240" i="12"/>
  <c r="AQ240" i="12"/>
  <c r="BK240" i="12"/>
  <c r="AK241" i="12"/>
  <c r="BB233" i="12"/>
  <c r="P237" i="12"/>
  <c r="AC237" i="12"/>
  <c r="AP237" i="12"/>
  <c r="BB237" i="12"/>
  <c r="BP237" i="12"/>
  <c r="R237" i="12"/>
  <c r="AD237" i="12"/>
  <c r="AR237" i="12"/>
  <c r="BD237" i="12"/>
  <c r="BQ237" i="12"/>
  <c r="AA240" i="12"/>
  <c r="AU240" i="12"/>
  <c r="BA241" i="12"/>
  <c r="BI241" i="12"/>
  <c r="U237" i="12"/>
  <c r="AH237" i="12"/>
  <c r="AT237" i="12"/>
  <c r="BH237" i="12"/>
  <c r="M240" i="12"/>
  <c r="AE240" i="12"/>
  <c r="BB240" i="12"/>
  <c r="BQ241" i="12"/>
  <c r="Q15" i="12"/>
  <c r="Z15" i="12"/>
  <c r="AI15" i="12"/>
  <c r="AR15" i="12"/>
  <c r="BB15" i="12"/>
  <c r="M16" i="12"/>
  <c r="V16" i="12"/>
  <c r="AF16" i="12"/>
  <c r="AO16" i="12"/>
  <c r="AX16" i="12"/>
  <c r="BG16" i="12"/>
  <c r="J19" i="12"/>
  <c r="W19" i="12"/>
  <c r="AJ19" i="12"/>
  <c r="AV19" i="12"/>
  <c r="BH19" i="12"/>
  <c r="N24" i="12"/>
  <c r="Z24" i="12"/>
  <c r="AN24" i="12"/>
  <c r="AY24" i="12"/>
  <c r="BL24" i="12"/>
  <c r="O31" i="12"/>
  <c r="AD31" i="12"/>
  <c r="AV31" i="12"/>
  <c r="BK31" i="12"/>
  <c r="S32" i="12"/>
  <c r="AL32" i="12"/>
  <c r="AZ32" i="12"/>
  <c r="K36" i="12"/>
  <c r="AG36" i="12"/>
  <c r="BB36" i="12"/>
  <c r="AG39" i="12"/>
  <c r="BM39" i="12"/>
  <c r="K11" i="12"/>
  <c r="T11" i="12"/>
  <c r="AD11" i="12"/>
  <c r="AM11" i="12"/>
  <c r="AV11" i="12"/>
  <c r="BE11" i="12"/>
  <c r="BN11" i="12"/>
  <c r="L11" i="12"/>
  <c r="V11" i="12"/>
  <c r="AE11" i="12"/>
  <c r="AN11" i="12"/>
  <c r="AW11" i="12"/>
  <c r="BF11" i="12"/>
  <c r="BO11" i="12"/>
  <c r="BK12" i="12"/>
  <c r="BC12" i="12"/>
  <c r="AU12" i="12"/>
  <c r="AM12" i="12"/>
  <c r="AE12" i="12"/>
  <c r="W12" i="12"/>
  <c r="O12" i="12"/>
  <c r="R12" i="12"/>
  <c r="AA12" i="12"/>
  <c r="AJ12" i="12"/>
  <c r="AS12" i="12"/>
  <c r="BB12" i="12"/>
  <c r="BL12" i="12"/>
  <c r="BQ15" i="12"/>
  <c r="BI15" i="12"/>
  <c r="BA15" i="12"/>
  <c r="AS15" i="12"/>
  <c r="AK15" i="12"/>
  <c r="AC15" i="12"/>
  <c r="U15" i="12"/>
  <c r="M15" i="12"/>
  <c r="R15" i="12"/>
  <c r="AA15" i="12"/>
  <c r="AJ15" i="12"/>
  <c r="AT15" i="12"/>
  <c r="BC15" i="12"/>
  <c r="BL15" i="12"/>
  <c r="L19" i="12"/>
  <c r="Y19" i="12"/>
  <c r="AL19" i="12"/>
  <c r="AW19" i="12"/>
  <c r="BJ19" i="12"/>
  <c r="P31" i="12"/>
  <c r="AE31" i="12"/>
  <c r="AW31" i="12"/>
  <c r="BP31" i="12"/>
  <c r="T32" i="12"/>
  <c r="AN32" i="12"/>
  <c r="BF32" i="12"/>
  <c r="L36" i="12"/>
  <c r="AH36" i="12"/>
  <c r="BD36" i="12"/>
  <c r="N11" i="12"/>
  <c r="W11" i="12"/>
  <c r="AF11" i="12"/>
  <c r="AO11" i="12"/>
  <c r="AX11" i="12"/>
  <c r="BG11" i="12"/>
  <c r="BP11" i="12"/>
  <c r="J12" i="12"/>
  <c r="S12" i="12"/>
  <c r="AB12" i="12"/>
  <c r="AK12" i="12"/>
  <c r="AT12" i="12"/>
  <c r="BD12" i="12"/>
  <c r="BM12" i="12"/>
  <c r="M14" i="12"/>
  <c r="V14" i="12"/>
  <c r="AE14" i="12"/>
  <c r="AN14" i="12"/>
  <c r="AW14" i="12"/>
  <c r="BF14" i="12"/>
  <c r="BP14" i="12"/>
  <c r="J15" i="12"/>
  <c r="S15" i="12"/>
  <c r="AB15" i="12"/>
  <c r="AL15" i="12"/>
  <c r="AU15" i="12"/>
  <c r="BD15" i="12"/>
  <c r="BM15" i="12"/>
  <c r="P16" i="12"/>
  <c r="Y16" i="12"/>
  <c r="AH16" i="12"/>
  <c r="AQ16" i="12"/>
  <c r="AZ16" i="12"/>
  <c r="BK17" i="12"/>
  <c r="BC17" i="12"/>
  <c r="AU17" i="12"/>
  <c r="AM17" i="12"/>
  <c r="AE17" i="12"/>
  <c r="W17" i="12"/>
  <c r="O17" i="12"/>
  <c r="BQ17" i="12"/>
  <c r="BH17" i="12"/>
  <c r="AY17" i="12"/>
  <c r="AP17" i="12"/>
  <c r="AG17" i="12"/>
  <c r="X17" i="12"/>
  <c r="N17" i="12"/>
  <c r="S17" i="12"/>
  <c r="AC17" i="12"/>
  <c r="AN17" i="12"/>
  <c r="AX17" i="12"/>
  <c r="BI17" i="12"/>
  <c r="O19" i="12"/>
  <c r="Z19" i="12"/>
  <c r="AM19" i="12"/>
  <c r="AX19" i="12"/>
  <c r="BK19" i="12"/>
  <c r="R24" i="12"/>
  <c r="AD24" i="12"/>
  <c r="AP24" i="12"/>
  <c r="BB24" i="12"/>
  <c r="Q31" i="12"/>
  <c r="AJ31" i="12"/>
  <c r="AX31" i="12"/>
  <c r="Z32" i="12"/>
  <c r="AO32" i="12"/>
  <c r="R36" i="12"/>
  <c r="AN36" i="12"/>
  <c r="BH36" i="12"/>
  <c r="BQ39" i="12"/>
  <c r="BI39" i="12"/>
  <c r="BA39" i="12"/>
  <c r="AS39" i="12"/>
  <c r="AK39" i="12"/>
  <c r="AC39" i="12"/>
  <c r="U39" i="12"/>
  <c r="M39" i="12"/>
  <c r="BJ39" i="12"/>
  <c r="AZ39" i="12"/>
  <c r="AQ39" i="12"/>
  <c r="AH39" i="12"/>
  <c r="Y39" i="12"/>
  <c r="P39" i="12"/>
  <c r="BP39" i="12"/>
  <c r="BG39" i="12"/>
  <c r="AX39" i="12"/>
  <c r="AO39" i="12"/>
  <c r="AF39" i="12"/>
  <c r="W39" i="12"/>
  <c r="N39" i="12"/>
  <c r="BF39" i="12"/>
  <c r="AU39" i="12"/>
  <c r="AI39" i="12"/>
  <c r="V39" i="12"/>
  <c r="J39" i="12"/>
  <c r="BO39" i="12"/>
  <c r="BD39" i="12"/>
  <c r="AR39" i="12"/>
  <c r="AE39" i="12"/>
  <c r="S39" i="12"/>
  <c r="BN39" i="12"/>
  <c r="BC39" i="12"/>
  <c r="AP39" i="12"/>
  <c r="AD39" i="12"/>
  <c r="R39" i="12"/>
  <c r="BK39" i="12"/>
  <c r="AW39" i="12"/>
  <c r="AL39" i="12"/>
  <c r="Z39" i="12"/>
  <c r="L39" i="12"/>
  <c r="BH39" i="12"/>
  <c r="AV39" i="12"/>
  <c r="AJ39" i="12"/>
  <c r="X39" i="12"/>
  <c r="K39" i="12"/>
  <c r="AN39" i="12"/>
  <c r="R31" i="12"/>
  <c r="AL31" i="12"/>
  <c r="AZ31" i="12"/>
  <c r="BK32" i="12"/>
  <c r="BC32" i="12"/>
  <c r="AU32" i="12"/>
  <c r="AM32" i="12"/>
  <c r="AE32" i="12"/>
  <c r="W32" i="12"/>
  <c r="O32" i="12"/>
  <c r="BQ32" i="12"/>
  <c r="BI32" i="12"/>
  <c r="BA32" i="12"/>
  <c r="AS32" i="12"/>
  <c r="AK32" i="12"/>
  <c r="AC32" i="12"/>
  <c r="U32" i="12"/>
  <c r="M32" i="12"/>
  <c r="BM32" i="12"/>
  <c r="BB32" i="12"/>
  <c r="AQ32" i="12"/>
  <c r="AG32" i="12"/>
  <c r="V32" i="12"/>
  <c r="K32" i="12"/>
  <c r="BO32" i="12"/>
  <c r="BE32" i="12"/>
  <c r="AT32" i="12"/>
  <c r="AI32" i="12"/>
  <c r="Y32" i="12"/>
  <c r="N32" i="12"/>
  <c r="BN32" i="12"/>
  <c r="BD32" i="12"/>
  <c r="AR32" i="12"/>
  <c r="AH32" i="12"/>
  <c r="X32" i="12"/>
  <c r="L32" i="12"/>
  <c r="AA32" i="12"/>
  <c r="AP32" i="12"/>
  <c r="BH32" i="12"/>
  <c r="O39" i="12"/>
  <c r="AT39" i="12"/>
  <c r="P11" i="12"/>
  <c r="Y11" i="12"/>
  <c r="AH11" i="12"/>
  <c r="AQ11" i="12"/>
  <c r="AZ11" i="12"/>
  <c r="BJ11" i="12"/>
  <c r="L12" i="12"/>
  <c r="U12" i="12"/>
  <c r="AD12" i="12"/>
  <c r="AN12" i="12"/>
  <c r="AW12" i="12"/>
  <c r="BF12" i="12"/>
  <c r="BO12" i="12"/>
  <c r="L15" i="12"/>
  <c r="V15" i="12"/>
  <c r="AE15" i="12"/>
  <c r="AN15" i="12"/>
  <c r="AW15" i="12"/>
  <c r="BF15" i="12"/>
  <c r="BO15" i="12"/>
  <c r="BQ16" i="12"/>
  <c r="BI16" i="12"/>
  <c r="BL16" i="12"/>
  <c r="BC16" i="12"/>
  <c r="AU16" i="12"/>
  <c r="AM16" i="12"/>
  <c r="AE16" i="12"/>
  <c r="W16" i="12"/>
  <c r="O16" i="12"/>
  <c r="R16" i="12"/>
  <c r="AA16" i="12"/>
  <c r="AJ16" i="12"/>
  <c r="AS16" i="12"/>
  <c r="BB16" i="12"/>
  <c r="BM16" i="12"/>
  <c r="BK24" i="12"/>
  <c r="BC24" i="12"/>
  <c r="AU24" i="12"/>
  <c r="AM24" i="12"/>
  <c r="AE24" i="12"/>
  <c r="W24" i="12"/>
  <c r="O24" i="12"/>
  <c r="BQ24" i="12"/>
  <c r="BI24" i="12"/>
  <c r="BA24" i="12"/>
  <c r="AS24" i="12"/>
  <c r="AK24" i="12"/>
  <c r="AC24" i="12"/>
  <c r="U24" i="12"/>
  <c r="M24" i="12"/>
  <c r="BG24" i="12"/>
  <c r="AW24" i="12"/>
  <c r="AL24" i="12"/>
  <c r="AA24" i="12"/>
  <c r="Q24" i="12"/>
  <c r="T24" i="12"/>
  <c r="AG24" i="12"/>
  <c r="AR24" i="12"/>
  <c r="BE24" i="12"/>
  <c r="BP24" i="12"/>
  <c r="Q11" i="12"/>
  <c r="Z11" i="12"/>
  <c r="AI11" i="12"/>
  <c r="AR11" i="12"/>
  <c r="BB11" i="12"/>
  <c r="M12" i="12"/>
  <c r="V12" i="12"/>
  <c r="AF12" i="12"/>
  <c r="AO12" i="12"/>
  <c r="AX12" i="12"/>
  <c r="BG12" i="12"/>
  <c r="BP12" i="12"/>
  <c r="P14" i="12"/>
  <c r="Y14" i="12"/>
  <c r="AH14" i="12"/>
  <c r="AR14" i="12"/>
  <c r="BA14" i="12"/>
  <c r="N15" i="12"/>
  <c r="W15" i="12"/>
  <c r="AF15" i="12"/>
  <c r="AO15" i="12"/>
  <c r="AX15" i="12"/>
  <c r="BG15" i="12"/>
  <c r="BP15" i="12"/>
  <c r="J16" i="12"/>
  <c r="S16" i="12"/>
  <c r="AB16" i="12"/>
  <c r="AK16" i="12"/>
  <c r="AT16" i="12"/>
  <c r="BD16" i="12"/>
  <c r="BN16" i="12"/>
  <c r="L17" i="12"/>
  <c r="V17" i="12"/>
  <c r="AH17" i="12"/>
  <c r="AR17" i="12"/>
  <c r="BB17" i="12"/>
  <c r="BM17" i="12"/>
  <c r="R19" i="12"/>
  <c r="AE19" i="12"/>
  <c r="AP19" i="12"/>
  <c r="BC19" i="12"/>
  <c r="BK20" i="12"/>
  <c r="BC20" i="12"/>
  <c r="AU20" i="12"/>
  <c r="AM20" i="12"/>
  <c r="AE20" i="12"/>
  <c r="W20" i="12"/>
  <c r="O20" i="12"/>
  <c r="BQ20" i="12"/>
  <c r="BI20" i="12"/>
  <c r="BA20" i="12"/>
  <c r="AS20" i="12"/>
  <c r="AK20" i="12"/>
  <c r="AC20" i="12"/>
  <c r="U20" i="12"/>
  <c r="M20" i="12"/>
  <c r="BO20" i="12"/>
  <c r="BE20" i="12"/>
  <c r="AT20" i="12"/>
  <c r="AI20" i="12"/>
  <c r="Y20" i="12"/>
  <c r="N20" i="12"/>
  <c r="T20" i="12"/>
  <c r="AG20" i="12"/>
  <c r="AR20" i="12"/>
  <c r="BF20" i="12"/>
  <c r="BQ23" i="12"/>
  <c r="BI23" i="12"/>
  <c r="BA23" i="12"/>
  <c r="AS23" i="12"/>
  <c r="AK23" i="12"/>
  <c r="AC23" i="12"/>
  <c r="U23" i="12"/>
  <c r="M23" i="12"/>
  <c r="BO23" i="12"/>
  <c r="BG23" i="12"/>
  <c r="AY23" i="12"/>
  <c r="AQ23" i="12"/>
  <c r="AI23" i="12"/>
  <c r="AA23" i="12"/>
  <c r="S23" i="12"/>
  <c r="K23" i="12"/>
  <c r="BF23" i="12"/>
  <c r="AV23" i="12"/>
  <c r="AL23" i="12"/>
  <c r="Z23" i="12"/>
  <c r="P23" i="12"/>
  <c r="V23" i="12"/>
  <c r="AG23" i="12"/>
  <c r="AT23" i="12"/>
  <c r="BE23" i="12"/>
  <c r="J24" i="12"/>
  <c r="V24" i="12"/>
  <c r="AH24" i="12"/>
  <c r="AT24" i="12"/>
  <c r="BF24" i="12"/>
  <c r="Y31" i="12"/>
  <c r="AN31" i="12"/>
  <c r="P32" i="12"/>
  <c r="AD32" i="12"/>
  <c r="AW32" i="12"/>
  <c r="BL32" i="12"/>
  <c r="BQ11" i="12"/>
  <c r="BI11" i="12"/>
  <c r="BA11" i="12"/>
  <c r="AS11" i="12"/>
  <c r="AK11" i="12"/>
  <c r="AC11" i="12"/>
  <c r="U11" i="12"/>
  <c r="M11" i="12"/>
  <c r="R11" i="12"/>
  <c r="AA11" i="12"/>
  <c r="AJ11" i="12"/>
  <c r="AT11" i="12"/>
  <c r="BC11" i="12"/>
  <c r="BL11" i="12"/>
  <c r="AB36" i="12"/>
  <c r="AA39" i="12"/>
  <c r="BE39" i="12"/>
  <c r="J11" i="12"/>
  <c r="S11" i="12"/>
  <c r="AB11" i="12"/>
  <c r="AL11" i="12"/>
  <c r="AU11" i="12"/>
  <c r="BD11" i="12"/>
  <c r="BM11" i="12"/>
  <c r="P12" i="12"/>
  <c r="Y12" i="12"/>
  <c r="AH12" i="12"/>
  <c r="AQ12" i="12"/>
  <c r="AZ12" i="12"/>
  <c r="BI12" i="12"/>
  <c r="BO14" i="12"/>
  <c r="BG14" i="12"/>
  <c r="AY14" i="12"/>
  <c r="AQ14" i="12"/>
  <c r="AI14" i="12"/>
  <c r="AA14" i="12"/>
  <c r="S14" i="12"/>
  <c r="K14" i="12"/>
  <c r="R14" i="12"/>
  <c r="AB14" i="12"/>
  <c r="AK14" i="12"/>
  <c r="AT14" i="12"/>
  <c r="BC14" i="12"/>
  <c r="BL14" i="12"/>
  <c r="P15" i="12"/>
  <c r="Y15" i="12"/>
  <c r="AH15" i="12"/>
  <c r="AQ15" i="12"/>
  <c r="AZ15" i="12"/>
  <c r="BJ15" i="12"/>
  <c r="L16" i="12"/>
  <c r="U16" i="12"/>
  <c r="AD16" i="12"/>
  <c r="AN16" i="12"/>
  <c r="AW16" i="12"/>
  <c r="BF16" i="12"/>
  <c r="BP16" i="12"/>
  <c r="BQ19" i="12"/>
  <c r="BI19" i="12"/>
  <c r="BA19" i="12"/>
  <c r="AS19" i="12"/>
  <c r="AK19" i="12"/>
  <c r="AC19" i="12"/>
  <c r="U19" i="12"/>
  <c r="M19" i="12"/>
  <c r="BO19" i="12"/>
  <c r="BG19" i="12"/>
  <c r="AY19" i="12"/>
  <c r="AQ19" i="12"/>
  <c r="AI19" i="12"/>
  <c r="AA19" i="12"/>
  <c r="S19" i="12"/>
  <c r="K19" i="12"/>
  <c r="BN19" i="12"/>
  <c r="BD19" i="12"/>
  <c r="AT19" i="12"/>
  <c r="AH19" i="12"/>
  <c r="X19" i="12"/>
  <c r="N19" i="12"/>
  <c r="V19" i="12"/>
  <c r="AG19" i="12"/>
  <c r="AU19" i="12"/>
  <c r="BF19" i="12"/>
  <c r="BQ31" i="12"/>
  <c r="BI31" i="12"/>
  <c r="BA31" i="12"/>
  <c r="AS31" i="12"/>
  <c r="AK31" i="12"/>
  <c r="AC31" i="12"/>
  <c r="U31" i="12"/>
  <c r="M31" i="12"/>
  <c r="BO31" i="12"/>
  <c r="BG31" i="12"/>
  <c r="AY31" i="12"/>
  <c r="AQ31" i="12"/>
  <c r="AI31" i="12"/>
  <c r="AA31" i="12"/>
  <c r="S31" i="12"/>
  <c r="K31" i="12"/>
  <c r="BL31" i="12"/>
  <c r="BB31" i="12"/>
  <c r="AP31" i="12"/>
  <c r="AF31" i="12"/>
  <c r="V31" i="12"/>
  <c r="J31" i="12"/>
  <c r="BN31" i="12"/>
  <c r="BD31" i="12"/>
  <c r="AT31" i="12"/>
  <c r="AH31" i="12"/>
  <c r="X31" i="12"/>
  <c r="N31" i="12"/>
  <c r="BM31" i="12"/>
  <c r="BC31" i="12"/>
  <c r="AR31" i="12"/>
  <c r="AG31" i="12"/>
  <c r="W31" i="12"/>
  <c r="L31" i="12"/>
  <c r="AB31" i="12"/>
  <c r="AU31" i="12"/>
  <c r="BJ31" i="12"/>
  <c r="AJ32" i="12"/>
  <c r="AY32" i="12"/>
  <c r="BK36" i="12"/>
  <c r="BC36" i="12"/>
  <c r="AU36" i="12"/>
  <c r="AM36" i="12"/>
  <c r="AE36" i="12"/>
  <c r="W36" i="12"/>
  <c r="O36" i="12"/>
  <c r="BQ36" i="12"/>
  <c r="BI36" i="12"/>
  <c r="BA36" i="12"/>
  <c r="AS36" i="12"/>
  <c r="AK36" i="12"/>
  <c r="AC36" i="12"/>
  <c r="U36" i="12"/>
  <c r="M36" i="12"/>
  <c r="BO36" i="12"/>
  <c r="BE36" i="12"/>
  <c r="AT36" i="12"/>
  <c r="AI36" i="12"/>
  <c r="Y36" i="12"/>
  <c r="N36" i="12"/>
  <c r="BL36" i="12"/>
  <c r="AZ36" i="12"/>
  <c r="AP36" i="12"/>
  <c r="AF36" i="12"/>
  <c r="T36" i="12"/>
  <c r="J36" i="12"/>
  <c r="BG36" i="12"/>
  <c r="AW36" i="12"/>
  <c r="AL36" i="12"/>
  <c r="AA36" i="12"/>
  <c r="Q36" i="12"/>
  <c r="BP36" i="12"/>
  <c r="BF36" i="12"/>
  <c r="AV36" i="12"/>
  <c r="AJ36" i="12"/>
  <c r="Z36" i="12"/>
  <c r="P36" i="12"/>
  <c r="AD36" i="12"/>
  <c r="AY36" i="12"/>
  <c r="AB39" i="12"/>
  <c r="BL39" i="12"/>
  <c r="Q13" i="12"/>
  <c r="Y13" i="12"/>
  <c r="AG13" i="12"/>
  <c r="AO13" i="12"/>
  <c r="AW13" i="12"/>
  <c r="BE13" i="12"/>
  <c r="BQ27" i="12"/>
  <c r="BI27" i="12"/>
  <c r="BA27" i="12"/>
  <c r="AS27" i="12"/>
  <c r="AK27" i="12"/>
  <c r="AC27" i="12"/>
  <c r="U27" i="12"/>
  <c r="M27" i="12"/>
  <c r="BO27" i="12"/>
  <c r="BG27" i="12"/>
  <c r="AY27" i="12"/>
  <c r="AQ27" i="12"/>
  <c r="AI27" i="12"/>
  <c r="AA27" i="12"/>
  <c r="S27" i="12"/>
  <c r="K27" i="12"/>
  <c r="T27" i="12"/>
  <c r="AE27" i="12"/>
  <c r="AO27" i="12"/>
  <c r="AZ27" i="12"/>
  <c r="BK27" i="12"/>
  <c r="O35" i="12"/>
  <c r="Y35" i="12"/>
  <c r="AJ35" i="12"/>
  <c r="AU35" i="12"/>
  <c r="BE35" i="12"/>
  <c r="BP35" i="12"/>
  <c r="N40" i="12"/>
  <c r="Z40" i="12"/>
  <c r="AL40" i="12"/>
  <c r="AY40" i="12"/>
  <c r="BJ40" i="12"/>
  <c r="J27" i="12"/>
  <c r="V27" i="12"/>
  <c r="AF27" i="12"/>
  <c r="AP27" i="12"/>
  <c r="BB27" i="12"/>
  <c r="BL27" i="12"/>
  <c r="P35" i="12"/>
  <c r="Z35" i="12"/>
  <c r="AL35" i="12"/>
  <c r="AV35" i="12"/>
  <c r="P40" i="12"/>
  <c r="AA40" i="12"/>
  <c r="AO40" i="12"/>
  <c r="AZ40" i="12"/>
  <c r="BL40" i="12"/>
  <c r="BN51" i="12"/>
  <c r="BF51" i="12"/>
  <c r="AX51" i="12"/>
  <c r="AP51" i="12"/>
  <c r="AH51" i="12"/>
  <c r="Z51" i="12"/>
  <c r="R51" i="12"/>
  <c r="J51" i="12"/>
  <c r="BK51" i="12"/>
  <c r="BC51" i="12"/>
  <c r="AU51" i="12"/>
  <c r="AM51" i="12"/>
  <c r="AE51" i="12"/>
  <c r="W51" i="12"/>
  <c r="O51" i="12"/>
  <c r="BQ51" i="12"/>
  <c r="BI51" i="12"/>
  <c r="BA51" i="12"/>
  <c r="AS51" i="12"/>
  <c r="AK51" i="12"/>
  <c r="AC51" i="12"/>
  <c r="U51" i="12"/>
  <c r="M51" i="12"/>
  <c r="BP51" i="12"/>
  <c r="BH51" i="12"/>
  <c r="AZ51" i="12"/>
  <c r="AR51" i="12"/>
  <c r="AJ51" i="12"/>
  <c r="AB51" i="12"/>
  <c r="T51" i="12"/>
  <c r="L51" i="12"/>
  <c r="BO51" i="12"/>
  <c r="AY51" i="12"/>
  <c r="AI51" i="12"/>
  <c r="S51" i="12"/>
  <c r="BG51" i="12"/>
  <c r="AQ51" i="12"/>
  <c r="AA51" i="12"/>
  <c r="K51" i="12"/>
  <c r="AW51" i="12"/>
  <c r="AD51" i="12"/>
  <c r="AV51" i="12"/>
  <c r="Y51" i="12"/>
  <c r="BL51" i="12"/>
  <c r="AO51" i="12"/>
  <c r="V51" i="12"/>
  <c r="BJ51" i="12"/>
  <c r="AN51" i="12"/>
  <c r="Q51" i="12"/>
  <c r="BE51" i="12"/>
  <c r="AL51" i="12"/>
  <c r="P51" i="12"/>
  <c r="BD51" i="12"/>
  <c r="AG51" i="12"/>
  <c r="N51" i="12"/>
  <c r="X51" i="12"/>
  <c r="BQ35" i="12"/>
  <c r="BI35" i="12"/>
  <c r="BA35" i="12"/>
  <c r="AS35" i="12"/>
  <c r="AK35" i="12"/>
  <c r="AC35" i="12"/>
  <c r="U35" i="12"/>
  <c r="M35" i="12"/>
  <c r="BO35" i="12"/>
  <c r="BG35" i="12"/>
  <c r="AY35" i="12"/>
  <c r="AQ35" i="12"/>
  <c r="AI35" i="12"/>
  <c r="AA35" i="12"/>
  <c r="S35" i="12"/>
  <c r="K35" i="12"/>
  <c r="T35" i="12"/>
  <c r="AE35" i="12"/>
  <c r="AO35" i="12"/>
  <c r="AZ35" i="12"/>
  <c r="BK35" i="12"/>
  <c r="T40" i="12"/>
  <c r="AG40" i="12"/>
  <c r="AR40" i="12"/>
  <c r="BE40" i="12"/>
  <c r="Q42" i="12"/>
  <c r="AC42" i="12"/>
  <c r="AO42" i="12"/>
  <c r="BB42" i="12"/>
  <c r="BK43" i="12"/>
  <c r="BC43" i="12"/>
  <c r="AU43" i="12"/>
  <c r="AM43" i="12"/>
  <c r="AE43" i="12"/>
  <c r="W43" i="12"/>
  <c r="O43" i="12"/>
  <c r="BI43" i="12"/>
  <c r="AZ43" i="12"/>
  <c r="AQ43" i="12"/>
  <c r="AH43" i="12"/>
  <c r="Y43" i="12"/>
  <c r="P43" i="12"/>
  <c r="BN43" i="12"/>
  <c r="BD43" i="12"/>
  <c r="AS43" i="12"/>
  <c r="AI43" i="12"/>
  <c r="X43" i="12"/>
  <c r="M43" i="12"/>
  <c r="BL43" i="12"/>
  <c r="BA43" i="12"/>
  <c r="AP43" i="12"/>
  <c r="AF43" i="12"/>
  <c r="U43" i="12"/>
  <c r="K43" i="12"/>
  <c r="BQ43" i="12"/>
  <c r="BG43" i="12"/>
  <c r="AW43" i="12"/>
  <c r="AL43" i="12"/>
  <c r="AB43" i="12"/>
  <c r="R43" i="12"/>
  <c r="Z43" i="12"/>
  <c r="AO43" i="12"/>
  <c r="BF43" i="12"/>
  <c r="BK47" i="12"/>
  <c r="BC47" i="12"/>
  <c r="AU47" i="12"/>
  <c r="AM47" i="12"/>
  <c r="AE47" i="12"/>
  <c r="W47" i="12"/>
  <c r="O47" i="12"/>
  <c r="BO47" i="12"/>
  <c r="BF47" i="12"/>
  <c r="AW47" i="12"/>
  <c r="AN47" i="12"/>
  <c r="AD47" i="12"/>
  <c r="U47" i="12"/>
  <c r="L47" i="12"/>
  <c r="BJ47" i="12"/>
  <c r="BA47" i="12"/>
  <c r="AR47" i="12"/>
  <c r="AI47" i="12"/>
  <c r="Z47" i="12"/>
  <c r="Q47" i="12"/>
  <c r="BG47" i="12"/>
  <c r="AT47" i="12"/>
  <c r="AH47" i="12"/>
  <c r="V47" i="12"/>
  <c r="J47" i="12"/>
  <c r="BP47" i="12"/>
  <c r="BD47" i="12"/>
  <c r="AQ47" i="12"/>
  <c r="AF47" i="12"/>
  <c r="S47" i="12"/>
  <c r="BM47" i="12"/>
  <c r="AZ47" i="12"/>
  <c r="AO47" i="12"/>
  <c r="AB47" i="12"/>
  <c r="P47" i="12"/>
  <c r="BL47" i="12"/>
  <c r="AY47" i="12"/>
  <c r="AL47" i="12"/>
  <c r="AA47" i="12"/>
  <c r="N47" i="12"/>
  <c r="AG47" i="12"/>
  <c r="BE47" i="12"/>
  <c r="AT51" i="12"/>
  <c r="BK40" i="12"/>
  <c r="BC40" i="12"/>
  <c r="AU40" i="12"/>
  <c r="AM40" i="12"/>
  <c r="AE40" i="12"/>
  <c r="W40" i="12"/>
  <c r="O40" i="12"/>
  <c r="BO40" i="12"/>
  <c r="BF40" i="12"/>
  <c r="AW40" i="12"/>
  <c r="AN40" i="12"/>
  <c r="AD40" i="12"/>
  <c r="U40" i="12"/>
  <c r="L40" i="12"/>
  <c r="BM40" i="12"/>
  <c r="BD40" i="12"/>
  <c r="AT40" i="12"/>
  <c r="AK40" i="12"/>
  <c r="AB40" i="12"/>
  <c r="S40" i="12"/>
  <c r="J40" i="12"/>
  <c r="V40" i="12"/>
  <c r="AH40" i="12"/>
  <c r="AS40" i="12"/>
  <c r="BG40" i="12"/>
  <c r="BB51" i="12"/>
  <c r="BS48" i="12"/>
  <c r="BM51" i="12"/>
  <c r="R27" i="12"/>
  <c r="AD27" i="12"/>
  <c r="AN27" i="12"/>
  <c r="AX27" i="12"/>
  <c r="BJ27" i="12"/>
  <c r="BK28" i="12"/>
  <c r="BC28" i="12"/>
  <c r="AU28" i="12"/>
  <c r="AM28" i="12"/>
  <c r="AE28" i="12"/>
  <c r="W28" i="12"/>
  <c r="O28" i="12"/>
  <c r="BQ28" i="12"/>
  <c r="BI28" i="12"/>
  <c r="BA28" i="12"/>
  <c r="AS28" i="12"/>
  <c r="AK28" i="12"/>
  <c r="AC28" i="12"/>
  <c r="U28" i="12"/>
  <c r="M28" i="12"/>
  <c r="S28" i="12"/>
  <c r="AD28" i="12"/>
  <c r="AO28" i="12"/>
  <c r="AY28" i="12"/>
  <c r="BJ28" i="12"/>
  <c r="N35" i="12"/>
  <c r="X35" i="12"/>
  <c r="AH35" i="12"/>
  <c r="AT35" i="12"/>
  <c r="BD35" i="12"/>
  <c r="BN35" i="12"/>
  <c r="M40" i="12"/>
  <c r="Y40" i="12"/>
  <c r="AJ40" i="12"/>
  <c r="AX40" i="12"/>
  <c r="BI40" i="12"/>
  <c r="BO42" i="12"/>
  <c r="BG42" i="12"/>
  <c r="AY42" i="12"/>
  <c r="AQ42" i="12"/>
  <c r="AI42" i="12"/>
  <c r="AA42" i="12"/>
  <c r="S42" i="12"/>
  <c r="K42" i="12"/>
  <c r="BI42" i="12"/>
  <c r="AZ42" i="12"/>
  <c r="AP42" i="12"/>
  <c r="AG42" i="12"/>
  <c r="X42" i="12"/>
  <c r="O42" i="12"/>
  <c r="BP42" i="12"/>
  <c r="BF42" i="12"/>
  <c r="AW42" i="12"/>
  <c r="AN42" i="12"/>
  <c r="AE42" i="12"/>
  <c r="V42" i="12"/>
  <c r="M42" i="12"/>
  <c r="U42" i="12"/>
  <c r="AH42" i="12"/>
  <c r="AT42" i="12"/>
  <c r="BE42" i="12"/>
  <c r="BS42" i="12"/>
  <c r="AV43" i="12"/>
  <c r="BM43" i="12"/>
  <c r="R47" i="12"/>
  <c r="AP47" i="12"/>
  <c r="BN47" i="12"/>
  <c r="AU46" i="12"/>
  <c r="BE46" i="12"/>
  <c r="W50" i="12"/>
  <c r="AT50" i="12"/>
  <c r="BS56" i="12"/>
  <c r="L60" i="12"/>
  <c r="AW60" i="12"/>
  <c r="AE63" i="12"/>
  <c r="BQ67" i="12"/>
  <c r="BI67" i="12"/>
  <c r="BA67" i="12"/>
  <c r="AS67" i="12"/>
  <c r="AK67" i="12"/>
  <c r="AC67" i="12"/>
  <c r="U67" i="12"/>
  <c r="M67" i="12"/>
  <c r="BM67" i="12"/>
  <c r="BD67" i="12"/>
  <c r="AU67" i="12"/>
  <c r="AL67" i="12"/>
  <c r="AB67" i="12"/>
  <c r="S67" i="12"/>
  <c r="J67" i="12"/>
  <c r="BK67" i="12"/>
  <c r="BB67" i="12"/>
  <c r="AR67" i="12"/>
  <c r="AI67" i="12"/>
  <c r="Z67" i="12"/>
  <c r="Q67" i="12"/>
  <c r="BJ67" i="12"/>
  <c r="AZ67" i="12"/>
  <c r="AQ67" i="12"/>
  <c r="AH67" i="12"/>
  <c r="Y67" i="12"/>
  <c r="P67" i="12"/>
  <c r="BP67" i="12"/>
  <c r="BG67" i="12"/>
  <c r="AX67" i="12"/>
  <c r="AO67" i="12"/>
  <c r="AF67" i="12"/>
  <c r="W67" i="12"/>
  <c r="N67" i="12"/>
  <c r="BO67" i="12"/>
  <c r="BF67" i="12"/>
  <c r="AW67" i="12"/>
  <c r="AN67" i="12"/>
  <c r="AE67" i="12"/>
  <c r="V67" i="12"/>
  <c r="L67" i="12"/>
  <c r="BN67" i="12"/>
  <c r="BE67" i="12"/>
  <c r="AV67" i="12"/>
  <c r="AM67" i="12"/>
  <c r="AD67" i="12"/>
  <c r="T67" i="12"/>
  <c r="K67" i="12"/>
  <c r="BC67" i="12"/>
  <c r="R67" i="12"/>
  <c r="AY67" i="12"/>
  <c r="O67" i="12"/>
  <c r="AP67" i="12"/>
  <c r="AJ67" i="12"/>
  <c r="AG67" i="12"/>
  <c r="BL67" i="12"/>
  <c r="AA67" i="12"/>
  <c r="BH67" i="12"/>
  <c r="X67" i="12"/>
  <c r="Q18" i="12"/>
  <c r="Y18" i="12"/>
  <c r="AG18" i="12"/>
  <c r="AO18" i="12"/>
  <c r="AW18" i="12"/>
  <c r="BE18" i="12"/>
  <c r="O21" i="12"/>
  <c r="W21" i="12"/>
  <c r="AE21" i="12"/>
  <c r="AM21" i="12"/>
  <c r="AU21" i="12"/>
  <c r="BC21" i="12"/>
  <c r="BK21" i="12"/>
  <c r="Q22" i="12"/>
  <c r="Y22" i="12"/>
  <c r="AG22" i="12"/>
  <c r="AO22" i="12"/>
  <c r="AW22" i="12"/>
  <c r="BE22" i="12"/>
  <c r="O25" i="12"/>
  <c r="W25" i="12"/>
  <c r="AE25" i="12"/>
  <c r="AM25" i="12"/>
  <c r="AU25" i="12"/>
  <c r="BC25" i="12"/>
  <c r="BK25" i="12"/>
  <c r="Q26" i="12"/>
  <c r="Y26" i="12"/>
  <c r="AG26" i="12"/>
  <c r="AO26" i="12"/>
  <c r="AW26" i="12"/>
  <c r="BE26" i="12"/>
  <c r="BM26" i="12"/>
  <c r="O29" i="12"/>
  <c r="W29" i="12"/>
  <c r="AE29" i="12"/>
  <c r="AM29" i="12"/>
  <c r="AU29" i="12"/>
  <c r="BC29" i="12"/>
  <c r="BK29" i="12"/>
  <c r="Q30" i="12"/>
  <c r="Y30" i="12"/>
  <c r="AG30" i="12"/>
  <c r="AO30" i="12"/>
  <c r="AW30" i="12"/>
  <c r="BE30" i="12"/>
  <c r="O33" i="12"/>
  <c r="W33" i="12"/>
  <c r="AE33" i="12"/>
  <c r="AM33" i="12"/>
  <c r="AU33" i="12"/>
  <c r="BC33" i="12"/>
  <c r="BK33" i="12"/>
  <c r="Q34" i="12"/>
  <c r="Y34" i="12"/>
  <c r="AG34" i="12"/>
  <c r="AO34" i="12"/>
  <c r="AW34" i="12"/>
  <c r="BE34" i="12"/>
  <c r="O37" i="12"/>
  <c r="W37" i="12"/>
  <c r="AE37" i="12"/>
  <c r="AM37" i="12"/>
  <c r="AU37" i="12"/>
  <c r="BC37" i="12"/>
  <c r="P38" i="12"/>
  <c r="Y38" i="12"/>
  <c r="AH38" i="12"/>
  <c r="AR38" i="12"/>
  <c r="BA38" i="12"/>
  <c r="BQ46" i="12"/>
  <c r="BI46" i="12"/>
  <c r="BA46" i="12"/>
  <c r="AS46" i="12"/>
  <c r="AK46" i="12"/>
  <c r="AC46" i="12"/>
  <c r="U46" i="12"/>
  <c r="M46" i="12"/>
  <c r="BJ46" i="12"/>
  <c r="AZ46" i="12"/>
  <c r="AQ46" i="12"/>
  <c r="AH46" i="12"/>
  <c r="Y46" i="12"/>
  <c r="P46" i="12"/>
  <c r="S46" i="12"/>
  <c r="AD46" i="12"/>
  <c r="AN46" i="12"/>
  <c r="AX46" i="12"/>
  <c r="BH46" i="12"/>
  <c r="BL50" i="12"/>
  <c r="BD50" i="12"/>
  <c r="AV50" i="12"/>
  <c r="AN50" i="12"/>
  <c r="AF50" i="12"/>
  <c r="X50" i="12"/>
  <c r="P50" i="12"/>
  <c r="BQ50" i="12"/>
  <c r="BI50" i="12"/>
  <c r="BA50" i="12"/>
  <c r="AS50" i="12"/>
  <c r="AK50" i="12"/>
  <c r="AC50" i="12"/>
  <c r="U50" i="12"/>
  <c r="M50" i="12"/>
  <c r="BO50" i="12"/>
  <c r="BG50" i="12"/>
  <c r="AY50" i="12"/>
  <c r="AQ50" i="12"/>
  <c r="AI50" i="12"/>
  <c r="AA50" i="12"/>
  <c r="S50" i="12"/>
  <c r="K50" i="12"/>
  <c r="BN50" i="12"/>
  <c r="BF50" i="12"/>
  <c r="AX50" i="12"/>
  <c r="AP50" i="12"/>
  <c r="AH50" i="12"/>
  <c r="Z50" i="12"/>
  <c r="R50" i="12"/>
  <c r="J50" i="12"/>
  <c r="BP50" i="12"/>
  <c r="AZ50" i="12"/>
  <c r="AJ50" i="12"/>
  <c r="T50" i="12"/>
  <c r="BH50" i="12"/>
  <c r="AR50" i="12"/>
  <c r="AB50" i="12"/>
  <c r="L50" i="12"/>
  <c r="AE50" i="12"/>
  <c r="BB50" i="12"/>
  <c r="AC60" i="12"/>
  <c r="BQ63" i="12"/>
  <c r="BI63" i="12"/>
  <c r="BA63" i="12"/>
  <c r="AS63" i="12"/>
  <c r="AK63" i="12"/>
  <c r="AC63" i="12"/>
  <c r="U63" i="12"/>
  <c r="M63" i="12"/>
  <c r="BP63" i="12"/>
  <c r="BG63" i="12"/>
  <c r="AX63" i="12"/>
  <c r="AO63" i="12"/>
  <c r="AF63" i="12"/>
  <c r="W63" i="12"/>
  <c r="N63" i="12"/>
  <c r="BM63" i="12"/>
  <c r="BD63" i="12"/>
  <c r="AU63" i="12"/>
  <c r="AL63" i="12"/>
  <c r="AB63" i="12"/>
  <c r="S63" i="12"/>
  <c r="J63" i="12"/>
  <c r="BK63" i="12"/>
  <c r="BB63" i="12"/>
  <c r="AR63" i="12"/>
  <c r="AI63" i="12"/>
  <c r="Z63" i="12"/>
  <c r="Q63" i="12"/>
  <c r="BJ63" i="12"/>
  <c r="AZ63" i="12"/>
  <c r="AQ63" i="12"/>
  <c r="AH63" i="12"/>
  <c r="Y63" i="12"/>
  <c r="P63" i="12"/>
  <c r="BN63" i="12"/>
  <c r="AV63" i="12"/>
  <c r="AD63" i="12"/>
  <c r="K63" i="12"/>
  <c r="BF63" i="12"/>
  <c r="AN63" i="12"/>
  <c r="V63" i="12"/>
  <c r="BE63" i="12"/>
  <c r="AM63" i="12"/>
  <c r="T63" i="12"/>
  <c r="BC63" i="12"/>
  <c r="AJ63" i="12"/>
  <c r="R63" i="12"/>
  <c r="AY63" i="12"/>
  <c r="AG63" i="12"/>
  <c r="O63" i="12"/>
  <c r="BH63" i="12"/>
  <c r="Q21" i="12"/>
  <c r="Y21" i="12"/>
  <c r="AG21" i="12"/>
  <c r="AO21" i="12"/>
  <c r="AW21" i="12"/>
  <c r="BE21" i="12"/>
  <c r="Q25" i="12"/>
  <c r="Y25" i="12"/>
  <c r="AG25" i="12"/>
  <c r="AO25" i="12"/>
  <c r="AW25" i="12"/>
  <c r="BE25" i="12"/>
  <c r="Q29" i="12"/>
  <c r="Y29" i="12"/>
  <c r="AG29" i="12"/>
  <c r="AO29" i="12"/>
  <c r="AW29" i="12"/>
  <c r="BE29" i="12"/>
  <c r="Q33" i="12"/>
  <c r="Y33" i="12"/>
  <c r="AG33" i="12"/>
  <c r="AO33" i="12"/>
  <c r="AW33" i="12"/>
  <c r="BE33" i="12"/>
  <c r="BM37" i="12"/>
  <c r="BE37" i="12"/>
  <c r="Q37" i="12"/>
  <c r="Y37" i="12"/>
  <c r="AG37" i="12"/>
  <c r="AO37" i="12"/>
  <c r="AW37" i="12"/>
  <c r="BF37" i="12"/>
  <c r="BO37" i="12"/>
  <c r="BO38" i="12"/>
  <c r="BG38" i="12"/>
  <c r="AY38" i="12"/>
  <c r="AQ38" i="12"/>
  <c r="AI38" i="12"/>
  <c r="AA38" i="12"/>
  <c r="S38" i="12"/>
  <c r="K38" i="12"/>
  <c r="R38" i="12"/>
  <c r="AB38" i="12"/>
  <c r="AK38" i="12"/>
  <c r="AT38" i="12"/>
  <c r="BC38" i="12"/>
  <c r="BL38" i="12"/>
  <c r="L63" i="12"/>
  <c r="BL63" i="12"/>
  <c r="BK60" i="12"/>
  <c r="BC60" i="12"/>
  <c r="AU60" i="12"/>
  <c r="AM60" i="12"/>
  <c r="AE60" i="12"/>
  <c r="W60" i="12"/>
  <c r="O60" i="12"/>
  <c r="BP60" i="12"/>
  <c r="BG60" i="12"/>
  <c r="AX60" i="12"/>
  <c r="AO60" i="12"/>
  <c r="AF60" i="12"/>
  <c r="V60" i="12"/>
  <c r="M60" i="12"/>
  <c r="BM60" i="12"/>
  <c r="BD60" i="12"/>
  <c r="AT60" i="12"/>
  <c r="AK60" i="12"/>
  <c r="AB60" i="12"/>
  <c r="S60" i="12"/>
  <c r="J60" i="12"/>
  <c r="BJ60" i="12"/>
  <c r="BA60" i="12"/>
  <c r="AR60" i="12"/>
  <c r="AI60" i="12"/>
  <c r="Z60" i="12"/>
  <c r="Q60" i="12"/>
  <c r="BI60" i="12"/>
  <c r="AZ60" i="12"/>
  <c r="AQ60" i="12"/>
  <c r="AH60" i="12"/>
  <c r="Y60" i="12"/>
  <c r="P60" i="12"/>
  <c r="BQ60" i="12"/>
  <c r="AY60" i="12"/>
  <c r="AG60" i="12"/>
  <c r="N60" i="12"/>
  <c r="BH60" i="12"/>
  <c r="AP60" i="12"/>
  <c r="X60" i="12"/>
  <c r="BF60" i="12"/>
  <c r="AN60" i="12"/>
  <c r="U60" i="12"/>
  <c r="BE60" i="12"/>
  <c r="AL60" i="12"/>
  <c r="T60" i="12"/>
  <c r="AS60" i="12"/>
  <c r="X63" i="12"/>
  <c r="BO63" i="12"/>
  <c r="BQ59" i="12"/>
  <c r="BI59" i="12"/>
  <c r="BA59" i="12"/>
  <c r="AS59" i="12"/>
  <c r="AK59" i="12"/>
  <c r="AC59" i="12"/>
  <c r="U59" i="12"/>
  <c r="M59" i="12"/>
  <c r="BK59" i="12"/>
  <c r="BB59" i="12"/>
  <c r="AR59" i="12"/>
  <c r="AI59" i="12"/>
  <c r="Z59" i="12"/>
  <c r="Q59" i="12"/>
  <c r="BP59" i="12"/>
  <c r="BG59" i="12"/>
  <c r="AX59" i="12"/>
  <c r="AO59" i="12"/>
  <c r="AF59" i="12"/>
  <c r="W59" i="12"/>
  <c r="N59" i="12"/>
  <c r="BN59" i="12"/>
  <c r="BE59" i="12"/>
  <c r="AV59" i="12"/>
  <c r="AM59" i="12"/>
  <c r="AD59" i="12"/>
  <c r="T59" i="12"/>
  <c r="K59" i="12"/>
  <c r="BM59" i="12"/>
  <c r="BD59" i="12"/>
  <c r="AU59" i="12"/>
  <c r="AL59" i="12"/>
  <c r="AB59" i="12"/>
  <c r="S59" i="12"/>
  <c r="J59" i="12"/>
  <c r="AA59" i="12"/>
  <c r="AT59" i="12"/>
  <c r="BL59" i="12"/>
  <c r="BK64" i="12"/>
  <c r="BC64" i="12"/>
  <c r="AU64" i="12"/>
  <c r="AM64" i="12"/>
  <c r="AE64" i="12"/>
  <c r="W64" i="12"/>
  <c r="O64" i="12"/>
  <c r="BM64" i="12"/>
  <c r="BD64" i="12"/>
  <c r="AT64" i="12"/>
  <c r="AK64" i="12"/>
  <c r="AB64" i="12"/>
  <c r="S64" i="12"/>
  <c r="J64" i="12"/>
  <c r="BI64" i="12"/>
  <c r="AZ64" i="12"/>
  <c r="AQ64" i="12"/>
  <c r="AH64" i="12"/>
  <c r="Y64" i="12"/>
  <c r="P64" i="12"/>
  <c r="BP64" i="12"/>
  <c r="BG64" i="12"/>
  <c r="AX64" i="12"/>
  <c r="AO64" i="12"/>
  <c r="AF64" i="12"/>
  <c r="V64" i="12"/>
  <c r="M64" i="12"/>
  <c r="BO64" i="12"/>
  <c r="BF64" i="12"/>
  <c r="AW64" i="12"/>
  <c r="AN64" i="12"/>
  <c r="AD64" i="12"/>
  <c r="U64" i="12"/>
  <c r="L64" i="12"/>
  <c r="AA64" i="12"/>
  <c r="AS64" i="12"/>
  <c r="BL64" i="12"/>
  <c r="Q58" i="12"/>
  <c r="AJ58" i="12"/>
  <c r="BB58" i="12"/>
  <c r="L59" i="12"/>
  <c r="AE59" i="12"/>
  <c r="AW59" i="12"/>
  <c r="BO59" i="12"/>
  <c r="BS52" i="12"/>
  <c r="BL54" i="12"/>
  <c r="BD54" i="12"/>
  <c r="AV54" i="12"/>
  <c r="AN54" i="12"/>
  <c r="AF54" i="12"/>
  <c r="X54" i="12"/>
  <c r="P54" i="12"/>
  <c r="BQ54" i="12"/>
  <c r="BI54" i="12"/>
  <c r="BA54" i="12"/>
  <c r="AS54" i="12"/>
  <c r="AK54" i="12"/>
  <c r="AC54" i="12"/>
  <c r="U54" i="12"/>
  <c r="M54" i="12"/>
  <c r="BO54" i="12"/>
  <c r="BG54" i="12"/>
  <c r="AY54" i="12"/>
  <c r="AQ54" i="12"/>
  <c r="AI54" i="12"/>
  <c r="AA54" i="12"/>
  <c r="S54" i="12"/>
  <c r="K54" i="12"/>
  <c r="BN54" i="12"/>
  <c r="BF54" i="12"/>
  <c r="AX54" i="12"/>
  <c r="AP54" i="12"/>
  <c r="AH54" i="12"/>
  <c r="Z54" i="12"/>
  <c r="R54" i="12"/>
  <c r="J54" i="12"/>
  <c r="Y54" i="12"/>
  <c r="AO54" i="12"/>
  <c r="BE54" i="12"/>
  <c r="BN55" i="12"/>
  <c r="BF55" i="12"/>
  <c r="AX55" i="12"/>
  <c r="AP55" i="12"/>
  <c r="AH55" i="12"/>
  <c r="Z55" i="12"/>
  <c r="R55" i="12"/>
  <c r="J55" i="12"/>
  <c r="BK55" i="12"/>
  <c r="BC55" i="12"/>
  <c r="AU55" i="12"/>
  <c r="AM55" i="12"/>
  <c r="AE55" i="12"/>
  <c r="W55" i="12"/>
  <c r="O55" i="12"/>
  <c r="BQ55" i="12"/>
  <c r="BI55" i="12"/>
  <c r="BA55" i="12"/>
  <c r="AS55" i="12"/>
  <c r="AK55" i="12"/>
  <c r="AC55" i="12"/>
  <c r="U55" i="12"/>
  <c r="M55" i="12"/>
  <c r="BP55" i="12"/>
  <c r="BH55" i="12"/>
  <c r="AZ55" i="12"/>
  <c r="AR55" i="12"/>
  <c r="AJ55" i="12"/>
  <c r="AB55" i="12"/>
  <c r="T55" i="12"/>
  <c r="L55" i="12"/>
  <c r="Y55" i="12"/>
  <c r="AO55" i="12"/>
  <c r="BE55" i="12"/>
  <c r="R58" i="12"/>
  <c r="AK58" i="12"/>
  <c r="O59" i="12"/>
  <c r="AG59" i="12"/>
  <c r="AY59" i="12"/>
  <c r="N64" i="12"/>
  <c r="AG64" i="12"/>
  <c r="AY64" i="12"/>
  <c r="BQ64" i="12"/>
  <c r="Q64" i="12"/>
  <c r="AI64" i="12"/>
  <c r="BA64" i="12"/>
  <c r="Q41" i="12"/>
  <c r="Y41" i="12"/>
  <c r="AG41" i="12"/>
  <c r="AO41" i="12"/>
  <c r="AW41" i="12"/>
  <c r="BE41" i="12"/>
  <c r="BO45" i="12"/>
  <c r="BG45" i="12"/>
  <c r="AY45" i="12"/>
  <c r="AQ45" i="12"/>
  <c r="AI45" i="12"/>
  <c r="AA45" i="12"/>
  <c r="S45" i="12"/>
  <c r="K45" i="12"/>
  <c r="R45" i="12"/>
  <c r="AB45" i="12"/>
  <c r="AK45" i="12"/>
  <c r="AT45" i="12"/>
  <c r="BC45" i="12"/>
  <c r="BL45" i="12"/>
  <c r="BO58" i="12"/>
  <c r="BG58" i="12"/>
  <c r="AY58" i="12"/>
  <c r="AQ58" i="12"/>
  <c r="AI58" i="12"/>
  <c r="AA58" i="12"/>
  <c r="S58" i="12"/>
  <c r="K58" i="12"/>
  <c r="BM58" i="12"/>
  <c r="BD58" i="12"/>
  <c r="AU58" i="12"/>
  <c r="AL58" i="12"/>
  <c r="AC58" i="12"/>
  <c r="T58" i="12"/>
  <c r="J58" i="12"/>
  <c r="BJ58" i="12"/>
  <c r="BA58" i="12"/>
  <c r="AR58" i="12"/>
  <c r="AH58" i="12"/>
  <c r="Y58" i="12"/>
  <c r="P58" i="12"/>
  <c r="BQ58" i="12"/>
  <c r="BH58" i="12"/>
  <c r="AX58" i="12"/>
  <c r="AO58" i="12"/>
  <c r="AF58" i="12"/>
  <c r="W58" i="12"/>
  <c r="N58" i="12"/>
  <c r="BP58" i="12"/>
  <c r="BF58" i="12"/>
  <c r="AW58" i="12"/>
  <c r="AN58" i="12"/>
  <c r="AE58" i="12"/>
  <c r="V58" i="12"/>
  <c r="M58" i="12"/>
  <c r="AB58" i="12"/>
  <c r="AT58" i="12"/>
  <c r="BL58" i="12"/>
  <c r="X59" i="12"/>
  <c r="AP59" i="12"/>
  <c r="BH59" i="12"/>
  <c r="X64" i="12"/>
  <c r="AP64" i="12"/>
  <c r="BH64" i="12"/>
  <c r="Z64" i="12"/>
  <c r="AR64" i="12"/>
  <c r="BJ64" i="12"/>
  <c r="M72" i="12"/>
  <c r="V72" i="12"/>
  <c r="AF72" i="12"/>
  <c r="AO72" i="12"/>
  <c r="AX72" i="12"/>
  <c r="BG72" i="12"/>
  <c r="BP72" i="12"/>
  <c r="L75" i="12"/>
  <c r="W75" i="12"/>
  <c r="AG75" i="12"/>
  <c r="AR75" i="12"/>
  <c r="BC75" i="12"/>
  <c r="BM75" i="12"/>
  <c r="K76" i="12"/>
  <c r="V76" i="12"/>
  <c r="AG76" i="12"/>
  <c r="AQ76" i="12"/>
  <c r="BA76" i="12"/>
  <c r="BL76" i="12"/>
  <c r="L78" i="12"/>
  <c r="V78" i="12"/>
  <c r="AF78" i="12"/>
  <c r="AR78" i="12"/>
  <c r="BB78" i="12"/>
  <c r="BL78" i="12"/>
  <c r="K79" i="12"/>
  <c r="X79" i="12"/>
  <c r="AJ79" i="12"/>
  <c r="AV79" i="12"/>
  <c r="BH79" i="12"/>
  <c r="V84" i="12"/>
  <c r="AO84" i="12"/>
  <c r="BG84" i="12"/>
  <c r="O87" i="12"/>
  <c r="AQ87" i="12"/>
  <c r="P49" i="12"/>
  <c r="X49" i="12"/>
  <c r="AF49" i="12"/>
  <c r="AN49" i="12"/>
  <c r="AV49" i="12"/>
  <c r="BD49" i="12"/>
  <c r="BL49" i="12"/>
  <c r="N52" i="12"/>
  <c r="V52" i="12"/>
  <c r="AD52" i="12"/>
  <c r="AL52" i="12"/>
  <c r="AT52" i="12"/>
  <c r="BB52" i="12"/>
  <c r="BJ52" i="12"/>
  <c r="P53" i="12"/>
  <c r="X53" i="12"/>
  <c r="AF53" i="12"/>
  <c r="AN53" i="12"/>
  <c r="AV53" i="12"/>
  <c r="BD53" i="12"/>
  <c r="BL53" i="12"/>
  <c r="N56" i="12"/>
  <c r="V56" i="12"/>
  <c r="AD56" i="12"/>
  <c r="AL56" i="12"/>
  <c r="AT56" i="12"/>
  <c r="BB56" i="12"/>
  <c r="BJ56" i="12"/>
  <c r="P57" i="12"/>
  <c r="X57" i="12"/>
  <c r="AH57" i="12"/>
  <c r="AQ57" i="12"/>
  <c r="AZ57" i="12"/>
  <c r="BO62" i="12"/>
  <c r="BG62" i="12"/>
  <c r="AY62" i="12"/>
  <c r="AQ62" i="12"/>
  <c r="AI62" i="12"/>
  <c r="AA62" i="12"/>
  <c r="S62" i="12"/>
  <c r="K62" i="12"/>
  <c r="R62" i="12"/>
  <c r="AB62" i="12"/>
  <c r="AK62" i="12"/>
  <c r="AT62" i="12"/>
  <c r="BC62" i="12"/>
  <c r="BL62" i="12"/>
  <c r="O66" i="12"/>
  <c r="X66" i="12"/>
  <c r="AG66" i="12"/>
  <c r="AP66" i="12"/>
  <c r="AZ66" i="12"/>
  <c r="BI66" i="12"/>
  <c r="BK68" i="12"/>
  <c r="BC68" i="12"/>
  <c r="AU68" i="12"/>
  <c r="AM68" i="12"/>
  <c r="AE68" i="12"/>
  <c r="W68" i="12"/>
  <c r="O68" i="12"/>
  <c r="R68" i="12"/>
  <c r="AA68" i="12"/>
  <c r="AJ68" i="12"/>
  <c r="AS68" i="12"/>
  <c r="BB68" i="12"/>
  <c r="BL68" i="12"/>
  <c r="BQ71" i="12"/>
  <c r="BI71" i="12"/>
  <c r="BA71" i="12"/>
  <c r="AS71" i="12"/>
  <c r="AK71" i="12"/>
  <c r="AC71" i="12"/>
  <c r="U71" i="12"/>
  <c r="M71" i="12"/>
  <c r="R71" i="12"/>
  <c r="AA71" i="12"/>
  <c r="AJ71" i="12"/>
  <c r="AT71" i="12"/>
  <c r="BC71" i="12"/>
  <c r="BL71" i="12"/>
  <c r="N72" i="12"/>
  <c r="X72" i="12"/>
  <c r="AG72" i="12"/>
  <c r="AP72" i="12"/>
  <c r="AY72" i="12"/>
  <c r="BH72" i="12"/>
  <c r="BQ72" i="12"/>
  <c r="N75" i="12"/>
  <c r="X75" i="12"/>
  <c r="AI75" i="12"/>
  <c r="AT75" i="12"/>
  <c r="BD75" i="12"/>
  <c r="BN75" i="12"/>
  <c r="M76" i="12"/>
  <c r="X76" i="12"/>
  <c r="AH76" i="12"/>
  <c r="AR76" i="12"/>
  <c r="BB76" i="12"/>
  <c r="BM76" i="12"/>
  <c r="M78" i="12"/>
  <c r="W78" i="12"/>
  <c r="AH78" i="12"/>
  <c r="AS78" i="12"/>
  <c r="BC78" i="12"/>
  <c r="BM78" i="12"/>
  <c r="N79" i="12"/>
  <c r="Y79" i="12"/>
  <c r="AL79" i="12"/>
  <c r="AX79" i="12"/>
  <c r="BJ79" i="12"/>
  <c r="AK82" i="12"/>
  <c r="BC82" i="12"/>
  <c r="Y84" i="12"/>
  <c r="AQ84" i="12"/>
  <c r="BO86" i="12"/>
  <c r="BG86" i="12"/>
  <c r="AY86" i="12"/>
  <c r="AQ86" i="12"/>
  <c r="AI86" i="12"/>
  <c r="AA86" i="12"/>
  <c r="S86" i="12"/>
  <c r="K86" i="12"/>
  <c r="BJ86" i="12"/>
  <c r="BA86" i="12"/>
  <c r="AR86" i="12"/>
  <c r="AH86" i="12"/>
  <c r="Y86" i="12"/>
  <c r="P86" i="12"/>
  <c r="BQ86" i="12"/>
  <c r="BF86" i="12"/>
  <c r="AV86" i="12"/>
  <c r="AL86" i="12"/>
  <c r="AB86" i="12"/>
  <c r="Q86" i="12"/>
  <c r="BP86" i="12"/>
  <c r="BE86" i="12"/>
  <c r="AU86" i="12"/>
  <c r="AK86" i="12"/>
  <c r="Z86" i="12"/>
  <c r="O86" i="12"/>
  <c r="BM86" i="12"/>
  <c r="BC86" i="12"/>
  <c r="AS86" i="12"/>
  <c r="AG86" i="12"/>
  <c r="W86" i="12"/>
  <c r="M86" i="12"/>
  <c r="BK86" i="12"/>
  <c r="AZ86" i="12"/>
  <c r="AO86" i="12"/>
  <c r="AE86" i="12"/>
  <c r="U86" i="12"/>
  <c r="J86" i="12"/>
  <c r="BH86" i="12"/>
  <c r="AW86" i="12"/>
  <c r="AM86" i="12"/>
  <c r="AC86" i="12"/>
  <c r="R86" i="12"/>
  <c r="AJ86" i="12"/>
  <c r="BL86" i="12"/>
  <c r="S87" i="12"/>
  <c r="AT87" i="12"/>
  <c r="Q49" i="12"/>
  <c r="Y49" i="12"/>
  <c r="AG49" i="12"/>
  <c r="AO49" i="12"/>
  <c r="AW49" i="12"/>
  <c r="BE49" i="12"/>
  <c r="BM49" i="12"/>
  <c r="Q53" i="12"/>
  <c r="Y53" i="12"/>
  <c r="AG53" i="12"/>
  <c r="AO53" i="12"/>
  <c r="AW53" i="12"/>
  <c r="BE53" i="12"/>
  <c r="BM53" i="12"/>
  <c r="BM57" i="12"/>
  <c r="BE57" i="12"/>
  <c r="AW57" i="12"/>
  <c r="AO57" i="12"/>
  <c r="AG57" i="12"/>
  <c r="Y57" i="12"/>
  <c r="Q57" i="12"/>
  <c r="Z57" i="12"/>
  <c r="AI57" i="12"/>
  <c r="AR57" i="12"/>
  <c r="BA57" i="12"/>
  <c r="BJ57" i="12"/>
  <c r="P66" i="12"/>
  <c r="Y66" i="12"/>
  <c r="AH66" i="12"/>
  <c r="AR66" i="12"/>
  <c r="BA66" i="12"/>
  <c r="P72" i="12"/>
  <c r="Y72" i="12"/>
  <c r="AH72" i="12"/>
  <c r="AQ72" i="12"/>
  <c r="AZ72" i="12"/>
  <c r="BI72" i="12"/>
  <c r="O75" i="12"/>
  <c r="Z75" i="12"/>
  <c r="AJ75" i="12"/>
  <c r="AU75" i="12"/>
  <c r="BE75" i="12"/>
  <c r="BO75" i="12"/>
  <c r="N76" i="12"/>
  <c r="Y76" i="12"/>
  <c r="AI76" i="12"/>
  <c r="AS76" i="12"/>
  <c r="BD76" i="12"/>
  <c r="BN76" i="12"/>
  <c r="N78" i="12"/>
  <c r="Y78" i="12"/>
  <c r="AJ78" i="12"/>
  <c r="AT78" i="12"/>
  <c r="BD78" i="12"/>
  <c r="BN78" i="12"/>
  <c r="O79" i="12"/>
  <c r="AA79" i="12"/>
  <c r="AM79" i="12"/>
  <c r="AY79" i="12"/>
  <c r="BL79" i="12"/>
  <c r="BK84" i="12"/>
  <c r="BC84" i="12"/>
  <c r="AU84" i="12"/>
  <c r="AM84" i="12"/>
  <c r="AE84" i="12"/>
  <c r="W84" i="12"/>
  <c r="O84" i="12"/>
  <c r="BN84" i="12"/>
  <c r="BE84" i="12"/>
  <c r="AV84" i="12"/>
  <c r="AL84" i="12"/>
  <c r="AC84" i="12"/>
  <c r="T84" i="12"/>
  <c r="K84" i="12"/>
  <c r="BM84" i="12"/>
  <c r="BD84" i="12"/>
  <c r="AT84" i="12"/>
  <c r="AK84" i="12"/>
  <c r="AB84" i="12"/>
  <c r="S84" i="12"/>
  <c r="J84" i="12"/>
  <c r="BJ84" i="12"/>
  <c r="BA84" i="12"/>
  <c r="AR84" i="12"/>
  <c r="AI84" i="12"/>
  <c r="Z84" i="12"/>
  <c r="Q84" i="12"/>
  <c r="BQ84" i="12"/>
  <c r="BH84" i="12"/>
  <c r="AY84" i="12"/>
  <c r="AP84" i="12"/>
  <c r="AG84" i="12"/>
  <c r="X84" i="12"/>
  <c r="N84" i="12"/>
  <c r="AA84" i="12"/>
  <c r="AS84" i="12"/>
  <c r="BL84" i="12"/>
  <c r="Q72" i="12"/>
  <c r="Z72" i="12"/>
  <c r="AI72" i="12"/>
  <c r="AR72" i="12"/>
  <c r="BA72" i="12"/>
  <c r="Q75" i="12"/>
  <c r="AA75" i="12"/>
  <c r="AL75" i="12"/>
  <c r="AV75" i="12"/>
  <c r="BF75" i="12"/>
  <c r="BP75" i="12"/>
  <c r="P76" i="12"/>
  <c r="Z76" i="12"/>
  <c r="AJ76" i="12"/>
  <c r="AT76" i="12"/>
  <c r="BE76" i="12"/>
  <c r="BP76" i="12"/>
  <c r="P78" i="12"/>
  <c r="Z78" i="12"/>
  <c r="AK78" i="12"/>
  <c r="AU78" i="12"/>
  <c r="BE78" i="12"/>
  <c r="BP78" i="12"/>
  <c r="P79" i="12"/>
  <c r="AB79" i="12"/>
  <c r="AO79" i="12"/>
  <c r="AZ79" i="12"/>
  <c r="BM79" i="12"/>
  <c r="V82" i="12"/>
  <c r="AN82" i="12"/>
  <c r="BF82" i="12"/>
  <c r="L84" i="12"/>
  <c r="AD84" i="12"/>
  <c r="AW84" i="12"/>
  <c r="BO84" i="12"/>
  <c r="N86" i="12"/>
  <c r="AP86" i="12"/>
  <c r="Y87" i="12"/>
  <c r="BB87" i="12"/>
  <c r="Q44" i="12"/>
  <c r="Y44" i="12"/>
  <c r="AG44" i="12"/>
  <c r="AO44" i="12"/>
  <c r="AW44" i="12"/>
  <c r="BE44" i="12"/>
  <c r="Q48" i="12"/>
  <c r="Y48" i="12"/>
  <c r="AG48" i="12"/>
  <c r="AO48" i="12"/>
  <c r="AW48" i="12"/>
  <c r="BE48" i="12"/>
  <c r="K49" i="12"/>
  <c r="S49" i="12"/>
  <c r="AA49" i="12"/>
  <c r="AI49" i="12"/>
  <c r="AQ49" i="12"/>
  <c r="AY49" i="12"/>
  <c r="BG49" i="12"/>
  <c r="Q52" i="12"/>
  <c r="Y52" i="12"/>
  <c r="AG52" i="12"/>
  <c r="AO52" i="12"/>
  <c r="AW52" i="12"/>
  <c r="BE52" i="12"/>
  <c r="BM52" i="12"/>
  <c r="K53" i="12"/>
  <c r="S53" i="12"/>
  <c r="AA53" i="12"/>
  <c r="AI53" i="12"/>
  <c r="AQ53" i="12"/>
  <c r="AY53" i="12"/>
  <c r="BG53" i="12"/>
  <c r="BO53" i="12"/>
  <c r="Q56" i="12"/>
  <c r="Y56" i="12"/>
  <c r="AG56" i="12"/>
  <c r="AO56" i="12"/>
  <c r="AW56" i="12"/>
  <c r="BE56" i="12"/>
  <c r="BM56" i="12"/>
  <c r="K57" i="12"/>
  <c r="S57" i="12"/>
  <c r="AB57" i="12"/>
  <c r="AK57" i="12"/>
  <c r="AT57" i="12"/>
  <c r="BC57" i="12"/>
  <c r="BL57" i="12"/>
  <c r="BO66" i="12"/>
  <c r="BG66" i="12"/>
  <c r="AY66" i="12"/>
  <c r="AQ66" i="12"/>
  <c r="AI66" i="12"/>
  <c r="AA66" i="12"/>
  <c r="S66" i="12"/>
  <c r="K66" i="12"/>
  <c r="R66" i="12"/>
  <c r="AB66" i="12"/>
  <c r="AK66" i="12"/>
  <c r="AT66" i="12"/>
  <c r="BC66" i="12"/>
  <c r="BL66" i="12"/>
  <c r="BK72" i="12"/>
  <c r="BC72" i="12"/>
  <c r="AU72" i="12"/>
  <c r="AM72" i="12"/>
  <c r="AE72" i="12"/>
  <c r="W72" i="12"/>
  <c r="O72" i="12"/>
  <c r="R72" i="12"/>
  <c r="AA72" i="12"/>
  <c r="AJ72" i="12"/>
  <c r="AS72" i="12"/>
  <c r="BB72" i="12"/>
  <c r="BL72" i="12"/>
  <c r="R75" i="12"/>
  <c r="AB75" i="12"/>
  <c r="AM75" i="12"/>
  <c r="AW75" i="12"/>
  <c r="Q76" i="12"/>
  <c r="AA76" i="12"/>
  <c r="AK76" i="12"/>
  <c r="AV76" i="12"/>
  <c r="BG76" i="12"/>
  <c r="BQ76" i="12"/>
  <c r="Q78" i="12"/>
  <c r="AB78" i="12"/>
  <c r="AL78" i="12"/>
  <c r="AV78" i="12"/>
  <c r="BF78" i="12"/>
  <c r="BQ78" i="12"/>
  <c r="R79" i="12"/>
  <c r="AD79" i="12"/>
  <c r="AP79" i="12"/>
  <c r="BC79" i="12"/>
  <c r="BN79" i="12"/>
  <c r="X82" i="12"/>
  <c r="AP82" i="12"/>
  <c r="M84" i="12"/>
  <c r="AF84" i="12"/>
  <c r="AX84" i="12"/>
  <c r="BP84" i="12"/>
  <c r="T86" i="12"/>
  <c r="AT86" i="12"/>
  <c r="AD87" i="12"/>
  <c r="BD87" i="12"/>
  <c r="BD72" i="12"/>
  <c r="BM72" i="12"/>
  <c r="BQ75" i="12"/>
  <c r="BI75" i="12"/>
  <c r="BA75" i="12"/>
  <c r="AS75" i="12"/>
  <c r="AK75" i="12"/>
  <c r="AC75" i="12"/>
  <c r="U75" i="12"/>
  <c r="M75" i="12"/>
  <c r="BJ75" i="12"/>
  <c r="AZ75" i="12"/>
  <c r="AQ75" i="12"/>
  <c r="AH75" i="12"/>
  <c r="Y75" i="12"/>
  <c r="P75" i="12"/>
  <c r="S75" i="12"/>
  <c r="AD75" i="12"/>
  <c r="AN75" i="12"/>
  <c r="AX75" i="12"/>
  <c r="BH75" i="12"/>
  <c r="R76" i="12"/>
  <c r="AB76" i="12"/>
  <c r="AL76" i="12"/>
  <c r="AX76" i="12"/>
  <c r="R78" i="12"/>
  <c r="AC78" i="12"/>
  <c r="AM78" i="12"/>
  <c r="AW78" i="12"/>
  <c r="S79" i="12"/>
  <c r="AF79" i="12"/>
  <c r="AQ79" i="12"/>
  <c r="BD79" i="12"/>
  <c r="BO82" i="12"/>
  <c r="BG82" i="12"/>
  <c r="AY82" i="12"/>
  <c r="AQ82" i="12"/>
  <c r="AI82" i="12"/>
  <c r="AA82" i="12"/>
  <c r="S82" i="12"/>
  <c r="K82" i="12"/>
  <c r="BK82" i="12"/>
  <c r="BB82" i="12"/>
  <c r="AS82" i="12"/>
  <c r="AJ82" i="12"/>
  <c r="Z82" i="12"/>
  <c r="Q82" i="12"/>
  <c r="BJ82" i="12"/>
  <c r="BA82" i="12"/>
  <c r="AR82" i="12"/>
  <c r="AH82" i="12"/>
  <c r="Y82" i="12"/>
  <c r="P82" i="12"/>
  <c r="BQ82" i="12"/>
  <c r="BH82" i="12"/>
  <c r="AX82" i="12"/>
  <c r="AO82" i="12"/>
  <c r="AF82" i="12"/>
  <c r="W82" i="12"/>
  <c r="N82" i="12"/>
  <c r="BN82" i="12"/>
  <c r="BE82" i="12"/>
  <c r="AV82" i="12"/>
  <c r="AM82" i="12"/>
  <c r="AD82" i="12"/>
  <c r="U82" i="12"/>
  <c r="L82" i="12"/>
  <c r="AB82" i="12"/>
  <c r="AT82" i="12"/>
  <c r="BL82" i="12"/>
  <c r="P84" i="12"/>
  <c r="AH84" i="12"/>
  <c r="AZ84" i="12"/>
  <c r="V86" i="12"/>
  <c r="AX86" i="12"/>
  <c r="AG87" i="12"/>
  <c r="BK76" i="12"/>
  <c r="BC76" i="12"/>
  <c r="AU76" i="12"/>
  <c r="AM76" i="12"/>
  <c r="AE76" i="12"/>
  <c r="W76" i="12"/>
  <c r="O76" i="12"/>
  <c r="BO76" i="12"/>
  <c r="BF76" i="12"/>
  <c r="AW76" i="12"/>
  <c r="AN76" i="12"/>
  <c r="AD76" i="12"/>
  <c r="U76" i="12"/>
  <c r="L76" i="12"/>
  <c r="S76" i="12"/>
  <c r="AC76" i="12"/>
  <c r="AO76" i="12"/>
  <c r="AY76" i="12"/>
  <c r="BI76" i="12"/>
  <c r="BO78" i="12"/>
  <c r="BG78" i="12"/>
  <c r="AY78" i="12"/>
  <c r="AQ78" i="12"/>
  <c r="AI78" i="12"/>
  <c r="AA78" i="12"/>
  <c r="S78" i="12"/>
  <c r="K78" i="12"/>
  <c r="BI78" i="12"/>
  <c r="AZ78" i="12"/>
  <c r="AP78" i="12"/>
  <c r="AG78" i="12"/>
  <c r="X78" i="12"/>
  <c r="O78" i="12"/>
  <c r="T78" i="12"/>
  <c r="AD78" i="12"/>
  <c r="AN78" i="12"/>
  <c r="AX78" i="12"/>
  <c r="BJ78" i="12"/>
  <c r="BQ79" i="12"/>
  <c r="BI79" i="12"/>
  <c r="BA79" i="12"/>
  <c r="AS79" i="12"/>
  <c r="AK79" i="12"/>
  <c r="AC79" i="12"/>
  <c r="U79" i="12"/>
  <c r="M79" i="12"/>
  <c r="BK79" i="12"/>
  <c r="BB79" i="12"/>
  <c r="AR79" i="12"/>
  <c r="AI79" i="12"/>
  <c r="Z79" i="12"/>
  <c r="Q79" i="12"/>
  <c r="BO79" i="12"/>
  <c r="BF79" i="12"/>
  <c r="AW79" i="12"/>
  <c r="AN79" i="12"/>
  <c r="AE79" i="12"/>
  <c r="V79" i="12"/>
  <c r="L79" i="12"/>
  <c r="T79" i="12"/>
  <c r="AG79" i="12"/>
  <c r="AT79" i="12"/>
  <c r="BE79" i="12"/>
  <c r="R84" i="12"/>
  <c r="AJ84" i="12"/>
  <c r="BB84" i="12"/>
  <c r="BS85" i="12"/>
  <c r="BQ87" i="12"/>
  <c r="BI87" i="12"/>
  <c r="BA87" i="12"/>
  <c r="AS87" i="12"/>
  <c r="AK87" i="12"/>
  <c r="AC87" i="12"/>
  <c r="U87" i="12"/>
  <c r="M87" i="12"/>
  <c r="BP87" i="12"/>
  <c r="BG87" i="12"/>
  <c r="AX87" i="12"/>
  <c r="AO87" i="12"/>
  <c r="AF87" i="12"/>
  <c r="W87" i="12"/>
  <c r="N87" i="12"/>
  <c r="BF87" i="12"/>
  <c r="AV87" i="12"/>
  <c r="AL87" i="12"/>
  <c r="AA87" i="12"/>
  <c r="Q87" i="12"/>
  <c r="BO87" i="12"/>
  <c r="BE87" i="12"/>
  <c r="AU87" i="12"/>
  <c r="AJ87" i="12"/>
  <c r="Z87" i="12"/>
  <c r="P87" i="12"/>
  <c r="BM87" i="12"/>
  <c r="BC87" i="12"/>
  <c r="AR87" i="12"/>
  <c r="AH87" i="12"/>
  <c r="X87" i="12"/>
  <c r="L87" i="12"/>
  <c r="BK87" i="12"/>
  <c r="AZ87" i="12"/>
  <c r="AP87" i="12"/>
  <c r="AE87" i="12"/>
  <c r="T87" i="12"/>
  <c r="J87" i="12"/>
  <c r="BH87" i="12"/>
  <c r="AW87" i="12"/>
  <c r="AM87" i="12"/>
  <c r="AB87" i="12"/>
  <c r="R87" i="12"/>
  <c r="AI87" i="12"/>
  <c r="BL87" i="12"/>
  <c r="L52" i="12"/>
  <c r="T52" i="12"/>
  <c r="AB52" i="12"/>
  <c r="AJ52" i="12"/>
  <c r="AR52" i="12"/>
  <c r="AZ52" i="12"/>
  <c r="BH52" i="12"/>
  <c r="N53" i="12"/>
  <c r="V53" i="12"/>
  <c r="AD53" i="12"/>
  <c r="AL53" i="12"/>
  <c r="AT53" i="12"/>
  <c r="BB53" i="12"/>
  <c r="L56" i="12"/>
  <c r="T56" i="12"/>
  <c r="AB56" i="12"/>
  <c r="AJ56" i="12"/>
  <c r="AR56" i="12"/>
  <c r="AZ56" i="12"/>
  <c r="BH56" i="12"/>
  <c r="N57" i="12"/>
  <c r="V57" i="12"/>
  <c r="AE57" i="12"/>
  <c r="AN57" i="12"/>
  <c r="AX57" i="12"/>
  <c r="BG57" i="12"/>
  <c r="BP57" i="12"/>
  <c r="P62" i="12"/>
  <c r="Y62" i="12"/>
  <c r="AH62" i="12"/>
  <c r="AR62" i="12"/>
  <c r="BA62" i="12"/>
  <c r="BJ62" i="12"/>
  <c r="M66" i="12"/>
  <c r="V66" i="12"/>
  <c r="AE66" i="12"/>
  <c r="AN66" i="12"/>
  <c r="AW66" i="12"/>
  <c r="BF66" i="12"/>
  <c r="BP66" i="12"/>
  <c r="P68" i="12"/>
  <c r="Y68" i="12"/>
  <c r="AH68" i="12"/>
  <c r="AQ68" i="12"/>
  <c r="AZ68" i="12"/>
  <c r="BI68" i="12"/>
  <c r="BO70" i="12"/>
  <c r="BG70" i="12"/>
  <c r="AY70" i="12"/>
  <c r="AQ70" i="12"/>
  <c r="AI70" i="12"/>
  <c r="AA70" i="12"/>
  <c r="S70" i="12"/>
  <c r="K70" i="12"/>
  <c r="R70" i="12"/>
  <c r="AB70" i="12"/>
  <c r="AK70" i="12"/>
  <c r="AT70" i="12"/>
  <c r="BC70" i="12"/>
  <c r="BL70" i="12"/>
  <c r="P71" i="12"/>
  <c r="Y71" i="12"/>
  <c r="AH71" i="12"/>
  <c r="AQ71" i="12"/>
  <c r="AZ71" i="12"/>
  <c r="BJ71" i="12"/>
  <c r="L72" i="12"/>
  <c r="U72" i="12"/>
  <c r="AD72" i="12"/>
  <c r="AN72" i="12"/>
  <c r="AW72" i="12"/>
  <c r="BF72" i="12"/>
  <c r="BO72" i="12"/>
  <c r="K75" i="12"/>
  <c r="V75" i="12"/>
  <c r="AF75" i="12"/>
  <c r="AP75" i="12"/>
  <c r="BB75" i="12"/>
  <c r="BL75" i="12"/>
  <c r="J76" i="12"/>
  <c r="T76" i="12"/>
  <c r="AF76" i="12"/>
  <c r="AP76" i="12"/>
  <c r="AZ76" i="12"/>
  <c r="BJ76" i="12"/>
  <c r="J78" i="12"/>
  <c r="U78" i="12"/>
  <c r="AE78" i="12"/>
  <c r="AO78" i="12"/>
  <c r="BA78" i="12"/>
  <c r="BK78" i="12"/>
  <c r="J79" i="12"/>
  <c r="W79" i="12"/>
  <c r="AH79" i="12"/>
  <c r="AU79" i="12"/>
  <c r="BG79" i="12"/>
  <c r="M82" i="12"/>
  <c r="AE82" i="12"/>
  <c r="AW82" i="12"/>
  <c r="BP82" i="12"/>
  <c r="U84" i="12"/>
  <c r="AN84" i="12"/>
  <c r="BF84" i="12"/>
  <c r="K87" i="12"/>
  <c r="AN87" i="12"/>
  <c r="BN87" i="12"/>
  <c r="Q88" i="12"/>
  <c r="AA88" i="12"/>
  <c r="AL88" i="12"/>
  <c r="AW88" i="12"/>
  <c r="BG88" i="12"/>
  <c r="BQ88" i="12"/>
  <c r="Q90" i="12"/>
  <c r="AB90" i="12"/>
  <c r="AL90" i="12"/>
  <c r="AV90" i="12"/>
  <c r="BH90" i="12"/>
  <c r="R91" i="12"/>
  <c r="AE91" i="12"/>
  <c r="AP91" i="12"/>
  <c r="BC91" i="12"/>
  <c r="BO91" i="12"/>
  <c r="R95" i="12"/>
  <c r="AJ95" i="12"/>
  <c r="BC95" i="12"/>
  <c r="K96" i="12"/>
  <c r="AC96" i="12"/>
  <c r="AV96" i="12"/>
  <c r="BN96" i="12"/>
  <c r="AM99" i="12"/>
  <c r="AG102" i="12"/>
  <c r="R88" i="12"/>
  <c r="AC88" i="12"/>
  <c r="AN88" i="12"/>
  <c r="AX88" i="12"/>
  <c r="R90" i="12"/>
  <c r="AC90" i="12"/>
  <c r="AM90" i="12"/>
  <c r="AX90" i="12"/>
  <c r="T91" i="12"/>
  <c r="AF91" i="12"/>
  <c r="AQ91" i="12"/>
  <c r="BE91" i="12"/>
  <c r="BK92" i="12"/>
  <c r="BC92" i="12"/>
  <c r="AU92" i="12"/>
  <c r="AM92" i="12"/>
  <c r="AE92" i="12"/>
  <c r="W92" i="12"/>
  <c r="O92" i="12"/>
  <c r="BJ92" i="12"/>
  <c r="BA92" i="12"/>
  <c r="AR92" i="12"/>
  <c r="AI92" i="12"/>
  <c r="Z92" i="12"/>
  <c r="Q92" i="12"/>
  <c r="BI92" i="12"/>
  <c r="AZ92" i="12"/>
  <c r="AQ92" i="12"/>
  <c r="AH92" i="12"/>
  <c r="Y92" i="12"/>
  <c r="P92" i="12"/>
  <c r="BP92" i="12"/>
  <c r="BG92" i="12"/>
  <c r="AX92" i="12"/>
  <c r="AO92" i="12"/>
  <c r="AF92" i="12"/>
  <c r="V92" i="12"/>
  <c r="M92" i="12"/>
  <c r="U92" i="12"/>
  <c r="AK92" i="12"/>
  <c r="AY92" i="12"/>
  <c r="BN92" i="12"/>
  <c r="T95" i="12"/>
  <c r="AM95" i="12"/>
  <c r="N96" i="12"/>
  <c r="AG96" i="12"/>
  <c r="AY96" i="12"/>
  <c r="AN99" i="12"/>
  <c r="AS102" i="12"/>
  <c r="Q61" i="12"/>
  <c r="Y61" i="12"/>
  <c r="AG61" i="12"/>
  <c r="AO61" i="12"/>
  <c r="AW61" i="12"/>
  <c r="BE61" i="12"/>
  <c r="Q65" i="12"/>
  <c r="Y65" i="12"/>
  <c r="AG65" i="12"/>
  <c r="AO65" i="12"/>
  <c r="AW65" i="12"/>
  <c r="BE65" i="12"/>
  <c r="Q69" i="12"/>
  <c r="Y69" i="12"/>
  <c r="AG69" i="12"/>
  <c r="AO69" i="12"/>
  <c r="AW69" i="12"/>
  <c r="BE69" i="12"/>
  <c r="BO74" i="12"/>
  <c r="BG74" i="12"/>
  <c r="AY74" i="12"/>
  <c r="AQ74" i="12"/>
  <c r="AI74" i="12"/>
  <c r="AA74" i="12"/>
  <c r="S74" i="12"/>
  <c r="K74" i="12"/>
  <c r="R74" i="12"/>
  <c r="AB74" i="12"/>
  <c r="AK74" i="12"/>
  <c r="AT74" i="12"/>
  <c r="BC74" i="12"/>
  <c r="BL74" i="12"/>
  <c r="BK80" i="12"/>
  <c r="BC80" i="12"/>
  <c r="AU80" i="12"/>
  <c r="AM80" i="12"/>
  <c r="AE80" i="12"/>
  <c r="W80" i="12"/>
  <c r="O80" i="12"/>
  <c r="R80" i="12"/>
  <c r="AA80" i="12"/>
  <c r="AJ80" i="12"/>
  <c r="AS80" i="12"/>
  <c r="BB80" i="12"/>
  <c r="BL80" i="12"/>
  <c r="BQ83" i="12"/>
  <c r="BI83" i="12"/>
  <c r="BA83" i="12"/>
  <c r="AS83" i="12"/>
  <c r="AK83" i="12"/>
  <c r="AC83" i="12"/>
  <c r="U83" i="12"/>
  <c r="M83" i="12"/>
  <c r="R83" i="12"/>
  <c r="AA83" i="12"/>
  <c r="AJ83" i="12"/>
  <c r="AT83" i="12"/>
  <c r="BC83" i="12"/>
  <c r="BL83" i="12"/>
  <c r="BK88" i="12"/>
  <c r="BC88" i="12"/>
  <c r="AU88" i="12"/>
  <c r="AM88" i="12"/>
  <c r="AE88" i="12"/>
  <c r="W88" i="12"/>
  <c r="O88" i="12"/>
  <c r="BM88" i="12"/>
  <c r="BD88" i="12"/>
  <c r="AT88" i="12"/>
  <c r="AK88" i="12"/>
  <c r="AB88" i="12"/>
  <c r="S88" i="12"/>
  <c r="J88" i="12"/>
  <c r="T88" i="12"/>
  <c r="AD88" i="12"/>
  <c r="AO88" i="12"/>
  <c r="AY88" i="12"/>
  <c r="BI88" i="12"/>
  <c r="BO90" i="12"/>
  <c r="BG90" i="12"/>
  <c r="AY90" i="12"/>
  <c r="AQ90" i="12"/>
  <c r="AI90" i="12"/>
  <c r="AA90" i="12"/>
  <c r="S90" i="12"/>
  <c r="K90" i="12"/>
  <c r="BP90" i="12"/>
  <c r="BF90" i="12"/>
  <c r="AW90" i="12"/>
  <c r="AN90" i="12"/>
  <c r="AE90" i="12"/>
  <c r="V90" i="12"/>
  <c r="M90" i="12"/>
  <c r="T90" i="12"/>
  <c r="AD90" i="12"/>
  <c r="AO90" i="12"/>
  <c r="AZ90" i="12"/>
  <c r="BJ90" i="12"/>
  <c r="BQ91" i="12"/>
  <c r="BI91" i="12"/>
  <c r="BA91" i="12"/>
  <c r="AS91" i="12"/>
  <c r="AK91" i="12"/>
  <c r="AC91" i="12"/>
  <c r="U91" i="12"/>
  <c r="M91" i="12"/>
  <c r="BM91" i="12"/>
  <c r="BD91" i="12"/>
  <c r="AU91" i="12"/>
  <c r="AL91" i="12"/>
  <c r="AB91" i="12"/>
  <c r="S91" i="12"/>
  <c r="J91" i="12"/>
  <c r="BK91" i="12"/>
  <c r="BB91" i="12"/>
  <c r="AR91" i="12"/>
  <c r="AI91" i="12"/>
  <c r="Z91" i="12"/>
  <c r="Q91" i="12"/>
  <c r="V91" i="12"/>
  <c r="AG91" i="12"/>
  <c r="AT91" i="12"/>
  <c r="BF91" i="12"/>
  <c r="BQ99" i="12"/>
  <c r="BI99" i="12"/>
  <c r="BA99" i="12"/>
  <c r="AS99" i="12"/>
  <c r="AK99" i="12"/>
  <c r="AC99" i="12"/>
  <c r="U99" i="12"/>
  <c r="M99" i="12"/>
  <c r="BK99" i="12"/>
  <c r="BB99" i="12"/>
  <c r="AR99" i="12"/>
  <c r="AI99" i="12"/>
  <c r="Z99" i="12"/>
  <c r="Q99" i="12"/>
  <c r="BP99" i="12"/>
  <c r="BF99" i="12"/>
  <c r="AV99" i="12"/>
  <c r="AL99" i="12"/>
  <c r="AA99" i="12"/>
  <c r="P99" i="12"/>
  <c r="BO99" i="12"/>
  <c r="BE99" i="12"/>
  <c r="AU99" i="12"/>
  <c r="AJ99" i="12"/>
  <c r="Y99" i="12"/>
  <c r="O99" i="12"/>
  <c r="BN99" i="12"/>
  <c r="BD99" i="12"/>
  <c r="AT99" i="12"/>
  <c r="AH99" i="12"/>
  <c r="X99" i="12"/>
  <c r="N99" i="12"/>
  <c r="BM99" i="12"/>
  <c r="BC99" i="12"/>
  <c r="AQ99" i="12"/>
  <c r="AG99" i="12"/>
  <c r="W99" i="12"/>
  <c r="L99" i="12"/>
  <c r="BL99" i="12"/>
  <c r="AZ99" i="12"/>
  <c r="AP99" i="12"/>
  <c r="AF99" i="12"/>
  <c r="V99" i="12"/>
  <c r="K99" i="12"/>
  <c r="BJ99" i="12"/>
  <c r="AY99" i="12"/>
  <c r="AO99" i="12"/>
  <c r="AE99" i="12"/>
  <c r="T99" i="12"/>
  <c r="J99" i="12"/>
  <c r="AX99" i="12"/>
  <c r="K83" i="12"/>
  <c r="T83" i="12"/>
  <c r="AD83" i="12"/>
  <c r="AM83" i="12"/>
  <c r="AV83" i="12"/>
  <c r="BE83" i="12"/>
  <c r="BN83" i="12"/>
  <c r="L88" i="12"/>
  <c r="V88" i="12"/>
  <c r="AG88" i="12"/>
  <c r="AQ88" i="12"/>
  <c r="BA88" i="12"/>
  <c r="BL88" i="12"/>
  <c r="L90" i="12"/>
  <c r="W90" i="12"/>
  <c r="AG90" i="12"/>
  <c r="AR90" i="12"/>
  <c r="BB90" i="12"/>
  <c r="BL90" i="12"/>
  <c r="L91" i="12"/>
  <c r="X91" i="12"/>
  <c r="AJ91" i="12"/>
  <c r="AW91" i="12"/>
  <c r="BH91" i="12"/>
  <c r="BQ95" i="12"/>
  <c r="BI95" i="12"/>
  <c r="BA95" i="12"/>
  <c r="AS95" i="12"/>
  <c r="AK95" i="12"/>
  <c r="AC95" i="12"/>
  <c r="U95" i="12"/>
  <c r="M95" i="12"/>
  <c r="BM95" i="12"/>
  <c r="BD95" i="12"/>
  <c r="AU95" i="12"/>
  <c r="AL95" i="12"/>
  <c r="AB95" i="12"/>
  <c r="S95" i="12"/>
  <c r="J95" i="12"/>
  <c r="BK95" i="12"/>
  <c r="BB95" i="12"/>
  <c r="AR95" i="12"/>
  <c r="AI95" i="12"/>
  <c r="Z95" i="12"/>
  <c r="Q95" i="12"/>
  <c r="BJ95" i="12"/>
  <c r="AZ95" i="12"/>
  <c r="AQ95" i="12"/>
  <c r="AH95" i="12"/>
  <c r="Y95" i="12"/>
  <c r="P95" i="12"/>
  <c r="BP95" i="12"/>
  <c r="BG95" i="12"/>
  <c r="AX95" i="12"/>
  <c r="AO95" i="12"/>
  <c r="AF95" i="12"/>
  <c r="W95" i="12"/>
  <c r="N95" i="12"/>
  <c r="AA95" i="12"/>
  <c r="AT95" i="12"/>
  <c r="BL95" i="12"/>
  <c r="R99" i="12"/>
  <c r="BG99" i="12"/>
  <c r="BO102" i="12"/>
  <c r="BG102" i="12"/>
  <c r="AY102" i="12"/>
  <c r="AQ102" i="12"/>
  <c r="AI102" i="12"/>
  <c r="AA102" i="12"/>
  <c r="S102" i="12"/>
  <c r="K102" i="12"/>
  <c r="BJ102" i="12"/>
  <c r="BA102" i="12"/>
  <c r="AR102" i="12"/>
  <c r="AH102" i="12"/>
  <c r="Y102" i="12"/>
  <c r="P102" i="12"/>
  <c r="BP102" i="12"/>
  <c r="BF102" i="12"/>
  <c r="AW102" i="12"/>
  <c r="AN102" i="12"/>
  <c r="AE102" i="12"/>
  <c r="V102" i="12"/>
  <c r="M102" i="12"/>
  <c r="BN102" i="12"/>
  <c r="BC102" i="12"/>
  <c r="AP102" i="12"/>
  <c r="AD102" i="12"/>
  <c r="R102" i="12"/>
  <c r="BM102" i="12"/>
  <c r="BB102" i="12"/>
  <c r="AO102" i="12"/>
  <c r="AC102" i="12"/>
  <c r="Q102" i="12"/>
  <c r="BL102" i="12"/>
  <c r="AZ102" i="12"/>
  <c r="AM102" i="12"/>
  <c r="AB102" i="12"/>
  <c r="O102" i="12"/>
  <c r="BK102" i="12"/>
  <c r="AX102" i="12"/>
  <c r="AL102" i="12"/>
  <c r="Z102" i="12"/>
  <c r="N102" i="12"/>
  <c r="BI102" i="12"/>
  <c r="AV102" i="12"/>
  <c r="AK102" i="12"/>
  <c r="X102" i="12"/>
  <c r="L102" i="12"/>
  <c r="BH102" i="12"/>
  <c r="AU102" i="12"/>
  <c r="AJ102" i="12"/>
  <c r="W102" i="12"/>
  <c r="J102" i="12"/>
  <c r="BE102" i="12"/>
  <c r="S99" i="12"/>
  <c r="BH99" i="12"/>
  <c r="T102" i="12"/>
  <c r="BQ102" i="12"/>
  <c r="M80" i="12"/>
  <c r="V80" i="12"/>
  <c r="AF80" i="12"/>
  <c r="AO80" i="12"/>
  <c r="AX80" i="12"/>
  <c r="BG80" i="12"/>
  <c r="BP80" i="12"/>
  <c r="N83" i="12"/>
  <c r="W83" i="12"/>
  <c r="AF83" i="12"/>
  <c r="AO83" i="12"/>
  <c r="AX83" i="12"/>
  <c r="BG83" i="12"/>
  <c r="BP83" i="12"/>
  <c r="N88" i="12"/>
  <c r="Y88" i="12"/>
  <c r="AI88" i="12"/>
  <c r="AS88" i="12"/>
  <c r="BE88" i="12"/>
  <c r="BO88" i="12"/>
  <c r="AB99" i="12"/>
  <c r="O83" i="12"/>
  <c r="X83" i="12"/>
  <c r="AG83" i="12"/>
  <c r="AP83" i="12"/>
  <c r="AY83" i="12"/>
  <c r="BH83" i="12"/>
  <c r="P88" i="12"/>
  <c r="Z88" i="12"/>
  <c r="AJ88" i="12"/>
  <c r="AV88" i="12"/>
  <c r="BF88" i="12"/>
  <c r="BP88" i="12"/>
  <c r="P90" i="12"/>
  <c r="Z90" i="12"/>
  <c r="AK90" i="12"/>
  <c r="AU90" i="12"/>
  <c r="BE90" i="12"/>
  <c r="BQ90" i="12"/>
  <c r="P91" i="12"/>
  <c r="AD91" i="12"/>
  <c r="AO91" i="12"/>
  <c r="AZ91" i="12"/>
  <c r="BN91" i="12"/>
  <c r="O95" i="12"/>
  <c r="AG95" i="12"/>
  <c r="AY95" i="12"/>
  <c r="BK96" i="12"/>
  <c r="BC96" i="12"/>
  <c r="AU96" i="12"/>
  <c r="AM96" i="12"/>
  <c r="AE96" i="12"/>
  <c r="W96" i="12"/>
  <c r="O96" i="12"/>
  <c r="BI96" i="12"/>
  <c r="AZ96" i="12"/>
  <c r="AQ96" i="12"/>
  <c r="AH96" i="12"/>
  <c r="Y96" i="12"/>
  <c r="P96" i="12"/>
  <c r="BP96" i="12"/>
  <c r="BG96" i="12"/>
  <c r="AX96" i="12"/>
  <c r="AO96" i="12"/>
  <c r="AF96" i="12"/>
  <c r="V96" i="12"/>
  <c r="M96" i="12"/>
  <c r="BO96" i="12"/>
  <c r="BF96" i="12"/>
  <c r="AW96" i="12"/>
  <c r="AN96" i="12"/>
  <c r="AD96" i="12"/>
  <c r="U96" i="12"/>
  <c r="L96" i="12"/>
  <c r="BM96" i="12"/>
  <c r="BD96" i="12"/>
  <c r="AT96" i="12"/>
  <c r="AK96" i="12"/>
  <c r="AB96" i="12"/>
  <c r="S96" i="12"/>
  <c r="J96" i="12"/>
  <c r="AA96" i="12"/>
  <c r="AS96" i="12"/>
  <c r="BL96" i="12"/>
  <c r="AD99" i="12"/>
  <c r="AF102" i="12"/>
  <c r="BK100" i="12"/>
  <c r="BC100" i="12"/>
  <c r="AU100" i="12"/>
  <c r="AM100" i="12"/>
  <c r="AE100" i="12"/>
  <c r="W100" i="12"/>
  <c r="O100" i="12"/>
  <c r="BP100" i="12"/>
  <c r="BG100" i="12"/>
  <c r="AX100" i="12"/>
  <c r="AO100" i="12"/>
  <c r="AF100" i="12"/>
  <c r="V100" i="12"/>
  <c r="M100" i="12"/>
  <c r="S100" i="12"/>
  <c r="AC100" i="12"/>
  <c r="AN100" i="12"/>
  <c r="AY100" i="12"/>
  <c r="BI100" i="12"/>
  <c r="O103" i="12"/>
  <c r="AD103" i="12"/>
  <c r="AQ103" i="12"/>
  <c r="T104" i="12"/>
  <c r="AI104" i="12"/>
  <c r="AW104" i="12"/>
  <c r="BL104" i="12"/>
  <c r="R107" i="12"/>
  <c r="AG107" i="12"/>
  <c r="AV107" i="12"/>
  <c r="BK107" i="12"/>
  <c r="BK108" i="12"/>
  <c r="BC108" i="12"/>
  <c r="AU108" i="12"/>
  <c r="AM108" i="12"/>
  <c r="AE108" i="12"/>
  <c r="W108" i="12"/>
  <c r="O108" i="12"/>
  <c r="BM108" i="12"/>
  <c r="BD108" i="12"/>
  <c r="AT108" i="12"/>
  <c r="AK108" i="12"/>
  <c r="AB108" i="12"/>
  <c r="S108" i="12"/>
  <c r="J108" i="12"/>
  <c r="BI108" i="12"/>
  <c r="AZ108" i="12"/>
  <c r="AQ108" i="12"/>
  <c r="AH108" i="12"/>
  <c r="Y108" i="12"/>
  <c r="P108" i="12"/>
  <c r="BO108" i="12"/>
  <c r="BF108" i="12"/>
  <c r="AW108" i="12"/>
  <c r="AN108" i="12"/>
  <c r="AD108" i="12"/>
  <c r="U108" i="12"/>
  <c r="L108" i="12"/>
  <c r="X108" i="12"/>
  <c r="AL108" i="12"/>
  <c r="BA108" i="12"/>
  <c r="BP108" i="12"/>
  <c r="T110" i="12"/>
  <c r="AK110" i="12"/>
  <c r="BB110" i="12"/>
  <c r="U104" i="12"/>
  <c r="AJ104" i="12"/>
  <c r="AY104" i="12"/>
  <c r="T107" i="12"/>
  <c r="AI107" i="12"/>
  <c r="AW107" i="12"/>
  <c r="BL107" i="12"/>
  <c r="V110" i="12"/>
  <c r="AL110" i="12"/>
  <c r="BC110" i="12"/>
  <c r="BO94" i="12"/>
  <c r="BG94" i="12"/>
  <c r="AY94" i="12"/>
  <c r="AQ94" i="12"/>
  <c r="AI94" i="12"/>
  <c r="AA94" i="12"/>
  <c r="S94" i="12"/>
  <c r="K94" i="12"/>
  <c r="R94" i="12"/>
  <c r="AB94" i="12"/>
  <c r="AK94" i="12"/>
  <c r="AT94" i="12"/>
  <c r="BC94" i="12"/>
  <c r="BL94" i="12"/>
  <c r="K100" i="12"/>
  <c r="U100" i="12"/>
  <c r="AG100" i="12"/>
  <c r="AQ100" i="12"/>
  <c r="BA100" i="12"/>
  <c r="BL100" i="12"/>
  <c r="BK104" i="12"/>
  <c r="BC104" i="12"/>
  <c r="AU104" i="12"/>
  <c r="AM104" i="12"/>
  <c r="AE104" i="12"/>
  <c r="W104" i="12"/>
  <c r="O104" i="12"/>
  <c r="BP104" i="12"/>
  <c r="BG104" i="12"/>
  <c r="AX104" i="12"/>
  <c r="AO104" i="12"/>
  <c r="AF104" i="12"/>
  <c r="V104" i="12"/>
  <c r="M104" i="12"/>
  <c r="BM104" i="12"/>
  <c r="BD104" i="12"/>
  <c r="AT104" i="12"/>
  <c r="AK104" i="12"/>
  <c r="AB104" i="12"/>
  <c r="S104" i="12"/>
  <c r="J104" i="12"/>
  <c r="BI104" i="12"/>
  <c r="AZ104" i="12"/>
  <c r="AQ104" i="12"/>
  <c r="AH104" i="12"/>
  <c r="Y104" i="12"/>
  <c r="P104" i="12"/>
  <c r="X104" i="12"/>
  <c r="AL104" i="12"/>
  <c r="BA104" i="12"/>
  <c r="BO104" i="12"/>
  <c r="V107" i="12"/>
  <c r="AJ107" i="12"/>
  <c r="AY107" i="12"/>
  <c r="W110" i="12"/>
  <c r="AO110" i="12"/>
  <c r="BM116" i="12"/>
  <c r="BE116" i="12"/>
  <c r="AW116" i="12"/>
  <c r="AO116" i="12"/>
  <c r="AG116" i="12"/>
  <c r="BP116" i="12"/>
  <c r="BG116" i="12"/>
  <c r="AX116" i="12"/>
  <c r="AN116" i="12"/>
  <c r="AE116" i="12"/>
  <c r="W116" i="12"/>
  <c r="O116" i="12"/>
  <c r="BL116" i="12"/>
  <c r="BC116" i="12"/>
  <c r="AT116" i="12"/>
  <c r="AK116" i="12"/>
  <c r="AB116" i="12"/>
  <c r="T116" i="12"/>
  <c r="L116" i="12"/>
  <c r="BI116" i="12"/>
  <c r="AV116" i="12"/>
  <c r="AJ116" i="12"/>
  <c r="Y116" i="12"/>
  <c r="N116" i="12"/>
  <c r="BH116" i="12"/>
  <c r="AU116" i="12"/>
  <c r="AI116" i="12"/>
  <c r="X116" i="12"/>
  <c r="M116" i="12"/>
  <c r="BF116" i="12"/>
  <c r="AS116" i="12"/>
  <c r="AH116" i="12"/>
  <c r="V116" i="12"/>
  <c r="K116" i="12"/>
  <c r="BQ116" i="12"/>
  <c r="BD116" i="12"/>
  <c r="AR116" i="12"/>
  <c r="AF116" i="12"/>
  <c r="U116" i="12"/>
  <c r="J116" i="12"/>
  <c r="BN116" i="12"/>
  <c r="BA116" i="12"/>
  <c r="AP116" i="12"/>
  <c r="AC116" i="12"/>
  <c r="R116" i="12"/>
  <c r="BK116" i="12"/>
  <c r="AZ116" i="12"/>
  <c r="AM116" i="12"/>
  <c r="AA116" i="12"/>
  <c r="Q116" i="12"/>
  <c r="BB116" i="12"/>
  <c r="L100" i="12"/>
  <c r="X100" i="12"/>
  <c r="AH100" i="12"/>
  <c r="AR100" i="12"/>
  <c r="BB100" i="12"/>
  <c r="BM100" i="12"/>
  <c r="K104" i="12"/>
  <c r="Z104" i="12"/>
  <c r="AN104" i="12"/>
  <c r="BB104" i="12"/>
  <c r="BQ104" i="12"/>
  <c r="BQ107" i="12"/>
  <c r="BI107" i="12"/>
  <c r="BA107" i="12"/>
  <c r="AS107" i="12"/>
  <c r="AK107" i="12"/>
  <c r="AC107" i="12"/>
  <c r="U107" i="12"/>
  <c r="M107" i="12"/>
  <c r="BP107" i="12"/>
  <c r="BG107" i="12"/>
  <c r="AX107" i="12"/>
  <c r="AO107" i="12"/>
  <c r="AF107" i="12"/>
  <c r="W107" i="12"/>
  <c r="N107" i="12"/>
  <c r="BM107" i="12"/>
  <c r="BD107" i="12"/>
  <c r="AU107" i="12"/>
  <c r="AL107" i="12"/>
  <c r="AB107" i="12"/>
  <c r="S107" i="12"/>
  <c r="J107" i="12"/>
  <c r="BJ107" i="12"/>
  <c r="AZ107" i="12"/>
  <c r="AQ107" i="12"/>
  <c r="AH107" i="12"/>
  <c r="Y107" i="12"/>
  <c r="P107" i="12"/>
  <c r="X107" i="12"/>
  <c r="AM107" i="12"/>
  <c r="BB107" i="12"/>
  <c r="BO107" i="12"/>
  <c r="BO110" i="12"/>
  <c r="BG110" i="12"/>
  <c r="AY110" i="12"/>
  <c r="AQ110" i="12"/>
  <c r="AI110" i="12"/>
  <c r="AA110" i="12"/>
  <c r="S110" i="12"/>
  <c r="K110" i="12"/>
  <c r="BL110" i="12"/>
  <c r="BD110" i="12"/>
  <c r="AV110" i="12"/>
  <c r="AN110" i="12"/>
  <c r="AF110" i="12"/>
  <c r="X110" i="12"/>
  <c r="P110" i="12"/>
  <c r="BI110" i="12"/>
  <c r="AX110" i="12"/>
  <c r="AM110" i="12"/>
  <c r="AC110" i="12"/>
  <c r="R110" i="12"/>
  <c r="BP110" i="12"/>
  <c r="BE110" i="12"/>
  <c r="AT110" i="12"/>
  <c r="AJ110" i="12"/>
  <c r="Y110" i="12"/>
  <c r="N110" i="12"/>
  <c r="BK110" i="12"/>
  <c r="BA110" i="12"/>
  <c r="AP110" i="12"/>
  <c r="AE110" i="12"/>
  <c r="U110" i="12"/>
  <c r="J110" i="12"/>
  <c r="Z110" i="12"/>
  <c r="AR110" i="12"/>
  <c r="BH110" i="12"/>
  <c r="L110" i="12"/>
  <c r="AB110" i="12"/>
  <c r="AS110" i="12"/>
  <c r="BJ110" i="12"/>
  <c r="S116" i="12"/>
  <c r="BO116" i="12"/>
  <c r="M94" i="12"/>
  <c r="V94" i="12"/>
  <c r="AE94" i="12"/>
  <c r="AN94" i="12"/>
  <c r="AW94" i="12"/>
  <c r="BF94" i="12"/>
  <c r="BP94" i="12"/>
  <c r="BO98" i="12"/>
  <c r="BG98" i="12"/>
  <c r="AY98" i="12"/>
  <c r="AQ98" i="12"/>
  <c r="AI98" i="12"/>
  <c r="AA98" i="12"/>
  <c r="S98" i="12"/>
  <c r="K98" i="12"/>
  <c r="R98" i="12"/>
  <c r="AB98" i="12"/>
  <c r="AK98" i="12"/>
  <c r="AT98" i="12"/>
  <c r="BC98" i="12"/>
  <c r="BL98" i="12"/>
  <c r="P100" i="12"/>
  <c r="Z100" i="12"/>
  <c r="AJ100" i="12"/>
  <c r="AT100" i="12"/>
  <c r="BE100" i="12"/>
  <c r="BO100" i="12"/>
  <c r="BQ103" i="12"/>
  <c r="BI103" i="12"/>
  <c r="BA103" i="12"/>
  <c r="AS103" i="12"/>
  <c r="AK103" i="12"/>
  <c r="AC103" i="12"/>
  <c r="U103" i="12"/>
  <c r="M103" i="12"/>
  <c r="BK103" i="12"/>
  <c r="BB103" i="12"/>
  <c r="AR103" i="12"/>
  <c r="AI103" i="12"/>
  <c r="Z103" i="12"/>
  <c r="Q103" i="12"/>
  <c r="BP103" i="12"/>
  <c r="BG103" i="12"/>
  <c r="AX103" i="12"/>
  <c r="AO103" i="12"/>
  <c r="AF103" i="12"/>
  <c r="W103" i="12"/>
  <c r="N103" i="12"/>
  <c r="BM103" i="12"/>
  <c r="BD103" i="12"/>
  <c r="AU103" i="12"/>
  <c r="AL103" i="12"/>
  <c r="AB103" i="12"/>
  <c r="S103" i="12"/>
  <c r="J103" i="12"/>
  <c r="X103" i="12"/>
  <c r="AM103" i="12"/>
  <c r="AZ103" i="12"/>
  <c r="BO103" i="12"/>
  <c r="N104" i="12"/>
  <c r="AC104" i="12"/>
  <c r="AR104" i="12"/>
  <c r="BF104" i="12"/>
  <c r="L107" i="12"/>
  <c r="AA107" i="12"/>
  <c r="AP107" i="12"/>
  <c r="BE107" i="12"/>
  <c r="M110" i="12"/>
  <c r="AD110" i="12"/>
  <c r="AU110" i="12"/>
  <c r="BM110" i="12"/>
  <c r="Z116" i="12"/>
  <c r="BS109" i="12"/>
  <c r="AD116" i="12"/>
  <c r="Q110" i="12"/>
  <c r="AH110" i="12"/>
  <c r="AZ110" i="12"/>
  <c r="BQ110" i="12"/>
  <c r="K127" i="12"/>
  <c r="AC127" i="12"/>
  <c r="AV127" i="12"/>
  <c r="BN127" i="12"/>
  <c r="BO106" i="12"/>
  <c r="BG106" i="12"/>
  <c r="AY106" i="12"/>
  <c r="AQ106" i="12"/>
  <c r="AI106" i="12"/>
  <c r="AA106" i="12"/>
  <c r="S106" i="12"/>
  <c r="K106" i="12"/>
  <c r="R106" i="12"/>
  <c r="AB106" i="12"/>
  <c r="AK106" i="12"/>
  <c r="AT106" i="12"/>
  <c r="BC106" i="12"/>
  <c r="BL106" i="12"/>
  <c r="L111" i="12"/>
  <c r="W111" i="12"/>
  <c r="AG111" i="12"/>
  <c r="AR111" i="12"/>
  <c r="BC111" i="12"/>
  <c r="BM111" i="12"/>
  <c r="M112" i="12"/>
  <c r="X112" i="12"/>
  <c r="AH112" i="12"/>
  <c r="AS112" i="12"/>
  <c r="BD112" i="12"/>
  <c r="BN112" i="12"/>
  <c r="N114" i="12"/>
  <c r="Y114" i="12"/>
  <c r="AJ114" i="12"/>
  <c r="AT114" i="12"/>
  <c r="BE114" i="12"/>
  <c r="BP114" i="12"/>
  <c r="BK119" i="12"/>
  <c r="BC119" i="12"/>
  <c r="AU119" i="12"/>
  <c r="AM119" i="12"/>
  <c r="AE119" i="12"/>
  <c r="W119" i="12"/>
  <c r="O119" i="12"/>
  <c r="BP119" i="12"/>
  <c r="BG119" i="12"/>
  <c r="AX119" i="12"/>
  <c r="AO119" i="12"/>
  <c r="AF119" i="12"/>
  <c r="V119" i="12"/>
  <c r="M119" i="12"/>
  <c r="BM119" i="12"/>
  <c r="BD119" i="12"/>
  <c r="AT119" i="12"/>
  <c r="AK119" i="12"/>
  <c r="AB119" i="12"/>
  <c r="S119" i="12"/>
  <c r="J119" i="12"/>
  <c r="U119" i="12"/>
  <c r="AH119" i="12"/>
  <c r="AS119" i="12"/>
  <c r="BF119" i="12"/>
  <c r="T122" i="12"/>
  <c r="AG122" i="12"/>
  <c r="AR122" i="12"/>
  <c r="BK123" i="12"/>
  <c r="BC123" i="12"/>
  <c r="AU123" i="12"/>
  <c r="AM123" i="12"/>
  <c r="AE123" i="12"/>
  <c r="W123" i="12"/>
  <c r="O123" i="12"/>
  <c r="BM123" i="12"/>
  <c r="BD123" i="12"/>
  <c r="AT123" i="12"/>
  <c r="AK123" i="12"/>
  <c r="AB123" i="12"/>
  <c r="S123" i="12"/>
  <c r="J123" i="12"/>
  <c r="BJ123" i="12"/>
  <c r="BA123" i="12"/>
  <c r="AR123" i="12"/>
  <c r="AI123" i="12"/>
  <c r="Z123" i="12"/>
  <c r="Q123" i="12"/>
  <c r="BI123" i="12"/>
  <c r="AZ123" i="12"/>
  <c r="AQ123" i="12"/>
  <c r="AH123" i="12"/>
  <c r="Y123" i="12"/>
  <c r="P123" i="12"/>
  <c r="V123" i="12"/>
  <c r="AL123" i="12"/>
  <c r="AY123" i="12"/>
  <c r="BO123" i="12"/>
  <c r="N127" i="12"/>
  <c r="AG127" i="12"/>
  <c r="AY127" i="12"/>
  <c r="BQ127" i="12"/>
  <c r="BQ118" i="12"/>
  <c r="BI118" i="12"/>
  <c r="BA118" i="12"/>
  <c r="AS118" i="12"/>
  <c r="AK118" i="12"/>
  <c r="AC118" i="12"/>
  <c r="U118" i="12"/>
  <c r="M118" i="12"/>
  <c r="BK118" i="12"/>
  <c r="BB118" i="12"/>
  <c r="AR118" i="12"/>
  <c r="AI118" i="12"/>
  <c r="Z118" i="12"/>
  <c r="Q118" i="12"/>
  <c r="BP118" i="12"/>
  <c r="BG118" i="12"/>
  <c r="AX118" i="12"/>
  <c r="AO118" i="12"/>
  <c r="AF118" i="12"/>
  <c r="W118" i="12"/>
  <c r="N118" i="12"/>
  <c r="T118" i="12"/>
  <c r="AG118" i="12"/>
  <c r="AT118" i="12"/>
  <c r="BE118" i="12"/>
  <c r="K119" i="12"/>
  <c r="X119" i="12"/>
  <c r="AI119" i="12"/>
  <c r="AV119" i="12"/>
  <c r="BH119" i="12"/>
  <c r="BQ122" i="12"/>
  <c r="BI122" i="12"/>
  <c r="BA122" i="12"/>
  <c r="AS122" i="12"/>
  <c r="AK122" i="12"/>
  <c r="AC122" i="12"/>
  <c r="U122" i="12"/>
  <c r="M122" i="12"/>
  <c r="BP122" i="12"/>
  <c r="BG122" i="12"/>
  <c r="AX122" i="12"/>
  <c r="AO122" i="12"/>
  <c r="AF122" i="12"/>
  <c r="W122" i="12"/>
  <c r="N122" i="12"/>
  <c r="BM122" i="12"/>
  <c r="BD122" i="12"/>
  <c r="AU122" i="12"/>
  <c r="AL122" i="12"/>
  <c r="AB122" i="12"/>
  <c r="S122" i="12"/>
  <c r="J122" i="12"/>
  <c r="V122" i="12"/>
  <c r="AH122" i="12"/>
  <c r="AT122" i="12"/>
  <c r="BF122" i="12"/>
  <c r="X126" i="12"/>
  <c r="AP126" i="12"/>
  <c r="R127" i="12"/>
  <c r="AJ127" i="12"/>
  <c r="BB127" i="12"/>
  <c r="AB133" i="12"/>
  <c r="K122" i="12"/>
  <c r="X122" i="12"/>
  <c r="AI122" i="12"/>
  <c r="AV122" i="12"/>
  <c r="BH122" i="12"/>
  <c r="L123" i="12"/>
  <c r="AA123" i="12"/>
  <c r="AO123" i="12"/>
  <c r="BE123" i="12"/>
  <c r="BQ123" i="12"/>
  <c r="BQ126" i="12"/>
  <c r="BI126" i="12"/>
  <c r="BA126" i="12"/>
  <c r="AS126" i="12"/>
  <c r="AK126" i="12"/>
  <c r="AC126" i="12"/>
  <c r="U126" i="12"/>
  <c r="M126" i="12"/>
  <c r="BM126" i="12"/>
  <c r="BD126" i="12"/>
  <c r="AU126" i="12"/>
  <c r="AL126" i="12"/>
  <c r="AB126" i="12"/>
  <c r="S126" i="12"/>
  <c r="J126" i="12"/>
  <c r="BK126" i="12"/>
  <c r="BB126" i="12"/>
  <c r="AR126" i="12"/>
  <c r="AI126" i="12"/>
  <c r="Z126" i="12"/>
  <c r="Q126" i="12"/>
  <c r="BJ126" i="12"/>
  <c r="AZ126" i="12"/>
  <c r="AQ126" i="12"/>
  <c r="AH126" i="12"/>
  <c r="Y126" i="12"/>
  <c r="P126" i="12"/>
  <c r="BN126" i="12"/>
  <c r="BE126" i="12"/>
  <c r="AV126" i="12"/>
  <c r="AM126" i="12"/>
  <c r="AD126" i="12"/>
  <c r="T126" i="12"/>
  <c r="K126" i="12"/>
  <c r="AA126" i="12"/>
  <c r="AT126" i="12"/>
  <c r="BL126" i="12"/>
  <c r="S127" i="12"/>
  <c r="AK127" i="12"/>
  <c r="BD127" i="12"/>
  <c r="R130" i="12"/>
  <c r="AJ130" i="12"/>
  <c r="BC130" i="12"/>
  <c r="M106" i="12"/>
  <c r="V106" i="12"/>
  <c r="AE106" i="12"/>
  <c r="AN106" i="12"/>
  <c r="AW106" i="12"/>
  <c r="BF106" i="12"/>
  <c r="BP106" i="12"/>
  <c r="P111" i="12"/>
  <c r="AA111" i="12"/>
  <c r="AL111" i="12"/>
  <c r="AV111" i="12"/>
  <c r="Q112" i="12"/>
  <c r="AA112" i="12"/>
  <c r="AL112" i="12"/>
  <c r="AW112" i="12"/>
  <c r="BG112" i="12"/>
  <c r="R114" i="12"/>
  <c r="AC114" i="12"/>
  <c r="AM114" i="12"/>
  <c r="AX114" i="12"/>
  <c r="BQ115" i="12"/>
  <c r="BI115" i="12"/>
  <c r="BA115" i="12"/>
  <c r="AS115" i="12"/>
  <c r="AK115" i="12"/>
  <c r="AC115" i="12"/>
  <c r="U115" i="12"/>
  <c r="M115" i="12"/>
  <c r="BN115" i="12"/>
  <c r="BF115" i="12"/>
  <c r="AX115" i="12"/>
  <c r="AP115" i="12"/>
  <c r="AH115" i="12"/>
  <c r="Z115" i="12"/>
  <c r="R115" i="12"/>
  <c r="J115" i="12"/>
  <c r="T115" i="12"/>
  <c r="AE115" i="12"/>
  <c r="AO115" i="12"/>
  <c r="AZ115" i="12"/>
  <c r="BK115" i="12"/>
  <c r="BO117" i="12"/>
  <c r="BG117" i="12"/>
  <c r="AY117" i="12"/>
  <c r="AQ117" i="12"/>
  <c r="AI117" i="12"/>
  <c r="AA117" i="12"/>
  <c r="S117" i="12"/>
  <c r="K117" i="12"/>
  <c r="BM117" i="12"/>
  <c r="BD117" i="12"/>
  <c r="AU117" i="12"/>
  <c r="AL117" i="12"/>
  <c r="AC117" i="12"/>
  <c r="T117" i="12"/>
  <c r="J117" i="12"/>
  <c r="BJ117" i="12"/>
  <c r="BA117" i="12"/>
  <c r="AR117" i="12"/>
  <c r="AH117" i="12"/>
  <c r="Y117" i="12"/>
  <c r="P117" i="12"/>
  <c r="V117" i="12"/>
  <c r="AG117" i="12"/>
  <c r="AT117" i="12"/>
  <c r="BF117" i="12"/>
  <c r="K118" i="12"/>
  <c r="X118" i="12"/>
  <c r="AJ118" i="12"/>
  <c r="AV118" i="12"/>
  <c r="BH118" i="12"/>
  <c r="N119" i="12"/>
  <c r="Z119" i="12"/>
  <c r="AL119" i="12"/>
  <c r="AY119" i="12"/>
  <c r="BJ119" i="12"/>
  <c r="BO121" i="12"/>
  <c r="BG121" i="12"/>
  <c r="AY121" i="12"/>
  <c r="AQ121" i="12"/>
  <c r="AI121" i="12"/>
  <c r="AA121" i="12"/>
  <c r="S121" i="12"/>
  <c r="K121" i="12"/>
  <c r="BJ121" i="12"/>
  <c r="BA121" i="12"/>
  <c r="AR121" i="12"/>
  <c r="AH121" i="12"/>
  <c r="Y121" i="12"/>
  <c r="P121" i="12"/>
  <c r="BP121" i="12"/>
  <c r="BF121" i="12"/>
  <c r="AW121" i="12"/>
  <c r="AN121" i="12"/>
  <c r="AE121" i="12"/>
  <c r="V121" i="12"/>
  <c r="M121" i="12"/>
  <c r="U121" i="12"/>
  <c r="AG121" i="12"/>
  <c r="AT121" i="12"/>
  <c r="BE121" i="12"/>
  <c r="L122" i="12"/>
  <c r="Y122" i="12"/>
  <c r="AJ122" i="12"/>
  <c r="AW122" i="12"/>
  <c r="BJ122" i="12"/>
  <c r="M123" i="12"/>
  <c r="AC123" i="12"/>
  <c r="AP123" i="12"/>
  <c r="BF123" i="12"/>
  <c r="L126" i="12"/>
  <c r="AE126" i="12"/>
  <c r="AW126" i="12"/>
  <c r="BO126" i="12"/>
  <c r="T127" i="12"/>
  <c r="AL127" i="12"/>
  <c r="BE127" i="12"/>
  <c r="S130" i="12"/>
  <c r="AL130" i="12"/>
  <c r="BD130" i="12"/>
  <c r="R112" i="12"/>
  <c r="AC112" i="12"/>
  <c r="AN112" i="12"/>
  <c r="AX112" i="12"/>
  <c r="BO114" i="12"/>
  <c r="BG114" i="12"/>
  <c r="AY114" i="12"/>
  <c r="AQ114" i="12"/>
  <c r="AI114" i="12"/>
  <c r="AA114" i="12"/>
  <c r="S114" i="12"/>
  <c r="K114" i="12"/>
  <c r="BL114" i="12"/>
  <c r="BD114" i="12"/>
  <c r="AV114" i="12"/>
  <c r="AN114" i="12"/>
  <c r="AF114" i="12"/>
  <c r="X114" i="12"/>
  <c r="P114" i="12"/>
  <c r="T114" i="12"/>
  <c r="AD114" i="12"/>
  <c r="AO114" i="12"/>
  <c r="AZ114" i="12"/>
  <c r="BJ114" i="12"/>
  <c r="P119" i="12"/>
  <c r="AA119" i="12"/>
  <c r="AN119" i="12"/>
  <c r="AZ119" i="12"/>
  <c r="BL119" i="12"/>
  <c r="X127" i="12"/>
  <c r="AP127" i="12"/>
  <c r="BK112" i="12"/>
  <c r="BC112" i="12"/>
  <c r="AU112" i="12"/>
  <c r="AM112" i="12"/>
  <c r="AE112" i="12"/>
  <c r="W112" i="12"/>
  <c r="O112" i="12"/>
  <c r="BP112" i="12"/>
  <c r="BH112" i="12"/>
  <c r="AZ112" i="12"/>
  <c r="AR112" i="12"/>
  <c r="AJ112" i="12"/>
  <c r="AB112" i="12"/>
  <c r="T112" i="12"/>
  <c r="L112" i="12"/>
  <c r="S112" i="12"/>
  <c r="AD112" i="12"/>
  <c r="AO112" i="12"/>
  <c r="AY112" i="12"/>
  <c r="BJ112" i="12"/>
  <c r="BK127" i="12"/>
  <c r="BC127" i="12"/>
  <c r="AU127" i="12"/>
  <c r="AM127" i="12"/>
  <c r="AE127" i="12"/>
  <c r="W127" i="12"/>
  <c r="O127" i="12"/>
  <c r="BI127" i="12"/>
  <c r="AZ127" i="12"/>
  <c r="AQ127" i="12"/>
  <c r="AH127" i="12"/>
  <c r="Y127" i="12"/>
  <c r="P127" i="12"/>
  <c r="BP127" i="12"/>
  <c r="BG127" i="12"/>
  <c r="AX127" i="12"/>
  <c r="AO127" i="12"/>
  <c r="AF127" i="12"/>
  <c r="V127" i="12"/>
  <c r="M127" i="12"/>
  <c r="BO127" i="12"/>
  <c r="BF127" i="12"/>
  <c r="AW127" i="12"/>
  <c r="AN127" i="12"/>
  <c r="AD127" i="12"/>
  <c r="U127" i="12"/>
  <c r="L127" i="12"/>
  <c r="BJ127" i="12"/>
  <c r="BA127" i="12"/>
  <c r="AR127" i="12"/>
  <c r="AI127" i="12"/>
  <c r="Z127" i="12"/>
  <c r="Q127" i="12"/>
  <c r="AA127" i="12"/>
  <c r="AS127" i="12"/>
  <c r="BL127" i="12"/>
  <c r="X130" i="12"/>
  <c r="AP130" i="12"/>
  <c r="BO133" i="12"/>
  <c r="BG133" i="12"/>
  <c r="AY133" i="12"/>
  <c r="AQ133" i="12"/>
  <c r="AI133" i="12"/>
  <c r="AA133" i="12"/>
  <c r="S133" i="12"/>
  <c r="K133" i="12"/>
  <c r="BI133" i="12"/>
  <c r="AZ133" i="12"/>
  <c r="AP133" i="12"/>
  <c r="AG133" i="12"/>
  <c r="X133" i="12"/>
  <c r="O133" i="12"/>
  <c r="BQ133" i="12"/>
  <c r="BH133" i="12"/>
  <c r="AX133" i="12"/>
  <c r="AO133" i="12"/>
  <c r="AF133" i="12"/>
  <c r="W133" i="12"/>
  <c r="N133" i="12"/>
  <c r="BP133" i="12"/>
  <c r="BF133" i="12"/>
  <c r="AW133" i="12"/>
  <c r="AN133" i="12"/>
  <c r="AE133" i="12"/>
  <c r="V133" i="12"/>
  <c r="M133" i="12"/>
  <c r="BN133" i="12"/>
  <c r="BE133" i="12"/>
  <c r="AV133" i="12"/>
  <c r="AM133" i="12"/>
  <c r="AD133" i="12"/>
  <c r="U133" i="12"/>
  <c r="L133" i="12"/>
  <c r="BM133" i="12"/>
  <c r="BD133" i="12"/>
  <c r="AU133" i="12"/>
  <c r="AL133" i="12"/>
  <c r="AC133" i="12"/>
  <c r="T133" i="12"/>
  <c r="J133" i="12"/>
  <c r="BJ133" i="12"/>
  <c r="BA133" i="12"/>
  <c r="AR133" i="12"/>
  <c r="AH133" i="12"/>
  <c r="Y133" i="12"/>
  <c r="P133" i="12"/>
  <c r="AT133" i="12"/>
  <c r="BQ111" i="12"/>
  <c r="BI111" i="12"/>
  <c r="BA111" i="12"/>
  <c r="AS111" i="12"/>
  <c r="AK111" i="12"/>
  <c r="AC111" i="12"/>
  <c r="U111" i="12"/>
  <c r="M111" i="12"/>
  <c r="BN111" i="12"/>
  <c r="BF111" i="12"/>
  <c r="AX111" i="12"/>
  <c r="AP111" i="12"/>
  <c r="AH111" i="12"/>
  <c r="Z111" i="12"/>
  <c r="R111" i="12"/>
  <c r="J111" i="12"/>
  <c r="T111" i="12"/>
  <c r="AE111" i="12"/>
  <c r="AO111" i="12"/>
  <c r="AZ111" i="12"/>
  <c r="BK111" i="12"/>
  <c r="J112" i="12"/>
  <c r="U112" i="12"/>
  <c r="AF112" i="12"/>
  <c r="AP112" i="12"/>
  <c r="BA112" i="12"/>
  <c r="BL112" i="12"/>
  <c r="BB114" i="12"/>
  <c r="BM114" i="12"/>
  <c r="AD119" i="12"/>
  <c r="AQ119" i="12"/>
  <c r="BB119" i="12"/>
  <c r="BO119" i="12"/>
  <c r="Q122" i="12"/>
  <c r="AD122" i="12"/>
  <c r="AP122" i="12"/>
  <c r="BB122" i="12"/>
  <c r="BN122" i="12"/>
  <c r="T123" i="12"/>
  <c r="AG123" i="12"/>
  <c r="AW123" i="12"/>
  <c r="BL123" i="12"/>
  <c r="BS124" i="12"/>
  <c r="AJ126" i="12"/>
  <c r="BC126" i="12"/>
  <c r="J127" i="12"/>
  <c r="AB127" i="12"/>
  <c r="AT127" i="12"/>
  <c r="BM127" i="12"/>
  <c r="BQ130" i="12"/>
  <c r="BI130" i="12"/>
  <c r="BA130" i="12"/>
  <c r="AS130" i="12"/>
  <c r="AK130" i="12"/>
  <c r="AC130" i="12"/>
  <c r="U130" i="12"/>
  <c r="M130" i="12"/>
  <c r="BJ130" i="12"/>
  <c r="AZ130" i="12"/>
  <c r="AQ130" i="12"/>
  <c r="AH130" i="12"/>
  <c r="Y130" i="12"/>
  <c r="P130" i="12"/>
  <c r="BP130" i="12"/>
  <c r="BG130" i="12"/>
  <c r="AX130" i="12"/>
  <c r="AO130" i="12"/>
  <c r="AF130" i="12"/>
  <c r="W130" i="12"/>
  <c r="N130" i="12"/>
  <c r="BO130" i="12"/>
  <c r="BF130" i="12"/>
  <c r="AW130" i="12"/>
  <c r="AN130" i="12"/>
  <c r="AE130" i="12"/>
  <c r="V130" i="12"/>
  <c r="L130" i="12"/>
  <c r="BK130" i="12"/>
  <c r="BB130" i="12"/>
  <c r="AR130" i="12"/>
  <c r="AI130" i="12"/>
  <c r="Z130" i="12"/>
  <c r="Q130" i="12"/>
  <c r="AA130" i="12"/>
  <c r="AT130" i="12"/>
  <c r="BL130" i="12"/>
  <c r="M131" i="12"/>
  <c r="V131" i="12"/>
  <c r="AF131" i="12"/>
  <c r="AO131" i="12"/>
  <c r="AX131" i="12"/>
  <c r="BG131" i="12"/>
  <c r="N134" i="12"/>
  <c r="W134" i="12"/>
  <c r="AF134" i="12"/>
  <c r="AO134" i="12"/>
  <c r="AX134" i="12"/>
  <c r="BG134" i="12"/>
  <c r="J135" i="12"/>
  <c r="S135" i="12"/>
  <c r="AB135" i="12"/>
  <c r="AK135" i="12"/>
  <c r="AT135" i="12"/>
  <c r="BD135" i="12"/>
  <c r="BM135" i="12"/>
  <c r="M137" i="12"/>
  <c r="W137" i="12"/>
  <c r="AH137" i="12"/>
  <c r="AS137" i="12"/>
  <c r="BC137" i="12"/>
  <c r="BN137" i="12"/>
  <c r="O138" i="12"/>
  <c r="Y138" i="12"/>
  <c r="AJ138" i="12"/>
  <c r="AU138" i="12"/>
  <c r="BE138" i="12"/>
  <c r="P139" i="12"/>
  <c r="Z139" i="12"/>
  <c r="AK139" i="12"/>
  <c r="AV139" i="12"/>
  <c r="BF139" i="12"/>
  <c r="Q146" i="12"/>
  <c r="AO146" i="12"/>
  <c r="BK139" i="12"/>
  <c r="BC139" i="12"/>
  <c r="AU139" i="12"/>
  <c r="AM139" i="12"/>
  <c r="AE139" i="12"/>
  <c r="W139" i="12"/>
  <c r="O139" i="12"/>
  <c r="BP139" i="12"/>
  <c r="BH139" i="12"/>
  <c r="AZ139" i="12"/>
  <c r="AR139" i="12"/>
  <c r="AJ139" i="12"/>
  <c r="AB139" i="12"/>
  <c r="T139" i="12"/>
  <c r="L139" i="12"/>
  <c r="S139" i="12"/>
  <c r="AD139" i="12"/>
  <c r="AO139" i="12"/>
  <c r="AY139" i="12"/>
  <c r="BJ139" i="12"/>
  <c r="N113" i="12"/>
  <c r="V113" i="12"/>
  <c r="AD113" i="12"/>
  <c r="AL113" i="12"/>
  <c r="AT113" i="12"/>
  <c r="BB113" i="12"/>
  <c r="BJ113" i="12"/>
  <c r="BO125" i="12"/>
  <c r="BG125" i="12"/>
  <c r="AY125" i="12"/>
  <c r="AQ125" i="12"/>
  <c r="AI125" i="12"/>
  <c r="AA125" i="12"/>
  <c r="S125" i="12"/>
  <c r="K125" i="12"/>
  <c r="R125" i="12"/>
  <c r="AB125" i="12"/>
  <c r="AK125" i="12"/>
  <c r="AT125" i="12"/>
  <c r="BC125" i="12"/>
  <c r="BL125" i="12"/>
  <c r="O129" i="12"/>
  <c r="X129" i="12"/>
  <c r="AG129" i="12"/>
  <c r="AP129" i="12"/>
  <c r="AZ129" i="12"/>
  <c r="BK131" i="12"/>
  <c r="BC131" i="12"/>
  <c r="AU131" i="12"/>
  <c r="AM131" i="12"/>
  <c r="AE131" i="12"/>
  <c r="W131" i="12"/>
  <c r="O131" i="12"/>
  <c r="R131" i="12"/>
  <c r="AA131" i="12"/>
  <c r="AJ131" i="12"/>
  <c r="AS131" i="12"/>
  <c r="BB131" i="12"/>
  <c r="BL131" i="12"/>
  <c r="BQ134" i="12"/>
  <c r="BI134" i="12"/>
  <c r="BA134" i="12"/>
  <c r="AS134" i="12"/>
  <c r="AK134" i="12"/>
  <c r="AC134" i="12"/>
  <c r="U134" i="12"/>
  <c r="M134" i="12"/>
  <c r="R134" i="12"/>
  <c r="AA134" i="12"/>
  <c r="AJ134" i="12"/>
  <c r="AT134" i="12"/>
  <c r="BC134" i="12"/>
  <c r="BL134" i="12"/>
  <c r="N135" i="12"/>
  <c r="X135" i="12"/>
  <c r="AG135" i="12"/>
  <c r="AP135" i="12"/>
  <c r="AY135" i="12"/>
  <c r="BH135" i="12"/>
  <c r="R137" i="12"/>
  <c r="AC137" i="12"/>
  <c r="AM137" i="12"/>
  <c r="AX137" i="12"/>
  <c r="BQ138" i="12"/>
  <c r="BI138" i="12"/>
  <c r="BA138" i="12"/>
  <c r="AS138" i="12"/>
  <c r="AK138" i="12"/>
  <c r="AC138" i="12"/>
  <c r="U138" i="12"/>
  <c r="M138" i="12"/>
  <c r="BN138" i="12"/>
  <c r="BF138" i="12"/>
  <c r="AX138" i="12"/>
  <c r="AP138" i="12"/>
  <c r="AH138" i="12"/>
  <c r="Z138" i="12"/>
  <c r="R138" i="12"/>
  <c r="J138" i="12"/>
  <c r="T138" i="12"/>
  <c r="AE138" i="12"/>
  <c r="AO138" i="12"/>
  <c r="AZ138" i="12"/>
  <c r="BK138" i="12"/>
  <c r="J139" i="12"/>
  <c r="U139" i="12"/>
  <c r="AF139" i="12"/>
  <c r="AP139" i="12"/>
  <c r="BA139" i="12"/>
  <c r="BL139" i="12"/>
  <c r="AB146" i="12"/>
  <c r="BG146" i="12"/>
  <c r="BO137" i="12"/>
  <c r="BG137" i="12"/>
  <c r="AY137" i="12"/>
  <c r="AQ137" i="12"/>
  <c r="AI137" i="12"/>
  <c r="AA137" i="12"/>
  <c r="S137" i="12"/>
  <c r="K137" i="12"/>
  <c r="BL137" i="12"/>
  <c r="BD137" i="12"/>
  <c r="AV137" i="12"/>
  <c r="AN137" i="12"/>
  <c r="AF137" i="12"/>
  <c r="X137" i="12"/>
  <c r="P137" i="12"/>
  <c r="T137" i="12"/>
  <c r="AD137" i="12"/>
  <c r="AO137" i="12"/>
  <c r="AZ137" i="12"/>
  <c r="BJ137" i="12"/>
  <c r="AD146" i="12"/>
  <c r="BH146" i="12"/>
  <c r="AL146" i="12"/>
  <c r="Q73" i="12"/>
  <c r="Y73" i="12"/>
  <c r="AG73" i="12"/>
  <c r="AO73" i="12"/>
  <c r="AW73" i="12"/>
  <c r="BE73" i="12"/>
  <c r="Q77" i="12"/>
  <c r="Y77" i="12"/>
  <c r="AG77" i="12"/>
  <c r="AO77" i="12"/>
  <c r="AW77" i="12"/>
  <c r="BE77" i="12"/>
  <c r="Q81" i="12"/>
  <c r="Y81" i="12"/>
  <c r="AG81" i="12"/>
  <c r="AO81" i="12"/>
  <c r="AW81" i="12"/>
  <c r="BE81" i="12"/>
  <c r="Q85" i="12"/>
  <c r="Y85" i="12"/>
  <c r="AG85" i="12"/>
  <c r="AO85" i="12"/>
  <c r="AW85" i="12"/>
  <c r="BE85" i="12"/>
  <c r="Q89" i="12"/>
  <c r="Y89" i="12"/>
  <c r="AG89" i="12"/>
  <c r="AO89" i="12"/>
  <c r="AW89" i="12"/>
  <c r="BE89" i="12"/>
  <c r="Q93" i="12"/>
  <c r="Y93" i="12"/>
  <c r="AG93" i="12"/>
  <c r="AO93" i="12"/>
  <c r="AW93" i="12"/>
  <c r="BE93" i="12"/>
  <c r="Q97" i="12"/>
  <c r="Y97" i="12"/>
  <c r="AG97" i="12"/>
  <c r="AO97" i="12"/>
  <c r="AW97" i="12"/>
  <c r="BE97" i="12"/>
  <c r="Q101" i="12"/>
  <c r="Y101" i="12"/>
  <c r="AG101" i="12"/>
  <c r="AO101" i="12"/>
  <c r="AW101" i="12"/>
  <c r="BE101" i="12"/>
  <c r="Q105" i="12"/>
  <c r="Y105" i="12"/>
  <c r="AG105" i="12"/>
  <c r="AO105" i="12"/>
  <c r="AW105" i="12"/>
  <c r="BE105" i="12"/>
  <c r="Q109" i="12"/>
  <c r="Y109" i="12"/>
  <c r="AG109" i="12"/>
  <c r="AO109" i="12"/>
  <c r="AW109" i="12"/>
  <c r="BE109" i="12"/>
  <c r="Q113" i="12"/>
  <c r="Y113" i="12"/>
  <c r="AG113" i="12"/>
  <c r="AO113" i="12"/>
  <c r="AW113" i="12"/>
  <c r="BE113" i="12"/>
  <c r="BO129" i="12"/>
  <c r="BG129" i="12"/>
  <c r="AY129" i="12"/>
  <c r="AQ129" i="12"/>
  <c r="AI129" i="12"/>
  <c r="AA129" i="12"/>
  <c r="S129" i="12"/>
  <c r="K129" i="12"/>
  <c r="R129" i="12"/>
  <c r="AB129" i="12"/>
  <c r="AK129" i="12"/>
  <c r="AT129" i="12"/>
  <c r="BC129" i="12"/>
  <c r="BL129" i="12"/>
  <c r="BK135" i="12"/>
  <c r="BC135" i="12"/>
  <c r="AU135" i="12"/>
  <c r="AM135" i="12"/>
  <c r="AE135" i="12"/>
  <c r="W135" i="12"/>
  <c r="O135" i="12"/>
  <c r="R135" i="12"/>
  <c r="AA135" i="12"/>
  <c r="AJ135" i="12"/>
  <c r="AS135" i="12"/>
  <c r="BB135" i="12"/>
  <c r="BL135" i="12"/>
  <c r="L137" i="12"/>
  <c r="V137" i="12"/>
  <c r="AG137" i="12"/>
  <c r="AR137" i="12"/>
  <c r="BB137" i="12"/>
  <c r="BM137" i="12"/>
  <c r="N139" i="12"/>
  <c r="Y139" i="12"/>
  <c r="AI139" i="12"/>
  <c r="AT139" i="12"/>
  <c r="BE139" i="12"/>
  <c r="BO139" i="12"/>
  <c r="BK146" i="12"/>
  <c r="BC146" i="12"/>
  <c r="AU146" i="12"/>
  <c r="AM146" i="12"/>
  <c r="AE146" i="12"/>
  <c r="W146" i="12"/>
  <c r="O146" i="12"/>
  <c r="BQ146" i="12"/>
  <c r="BI146" i="12"/>
  <c r="BA146" i="12"/>
  <c r="AS146" i="12"/>
  <c r="AK146" i="12"/>
  <c r="AC146" i="12"/>
  <c r="U146" i="12"/>
  <c r="M146" i="12"/>
  <c r="BP146" i="12"/>
  <c r="BF146" i="12"/>
  <c r="AV146" i="12"/>
  <c r="AJ146" i="12"/>
  <c r="Z146" i="12"/>
  <c r="P146" i="12"/>
  <c r="BO146" i="12"/>
  <c r="BE146" i="12"/>
  <c r="AT146" i="12"/>
  <c r="AI146" i="12"/>
  <c r="Y146" i="12"/>
  <c r="N146" i="12"/>
  <c r="BN146" i="12"/>
  <c r="BD146" i="12"/>
  <c r="AR146" i="12"/>
  <c r="AH146" i="12"/>
  <c r="X146" i="12"/>
  <c r="L146" i="12"/>
  <c r="BM146" i="12"/>
  <c r="BB146" i="12"/>
  <c r="AQ146" i="12"/>
  <c r="AG146" i="12"/>
  <c r="V146" i="12"/>
  <c r="K146" i="12"/>
  <c r="BL146" i="12"/>
  <c r="AZ146" i="12"/>
  <c r="AP146" i="12"/>
  <c r="AF146" i="12"/>
  <c r="T146" i="12"/>
  <c r="J146" i="12"/>
  <c r="AN146" i="12"/>
  <c r="BQ145" i="12"/>
  <c r="BI145" i="12"/>
  <c r="BA145" i="12"/>
  <c r="AS145" i="12"/>
  <c r="AK145" i="12"/>
  <c r="AC145" i="12"/>
  <c r="U145" i="12"/>
  <c r="M145" i="12"/>
  <c r="BO145" i="12"/>
  <c r="BG145" i="12"/>
  <c r="AY145" i="12"/>
  <c r="AQ145" i="12"/>
  <c r="AI145" i="12"/>
  <c r="AA145" i="12"/>
  <c r="S145" i="12"/>
  <c r="K145" i="12"/>
  <c r="T145" i="12"/>
  <c r="AE145" i="12"/>
  <c r="AO145" i="12"/>
  <c r="AZ145" i="12"/>
  <c r="BK145" i="12"/>
  <c r="L149" i="12"/>
  <c r="Y149" i="12"/>
  <c r="AL149" i="12"/>
  <c r="AY149" i="12"/>
  <c r="BN149" i="12"/>
  <c r="BQ151" i="12"/>
  <c r="BI151" i="12"/>
  <c r="BA151" i="12"/>
  <c r="AS151" i="12"/>
  <c r="AK151" i="12"/>
  <c r="AC151" i="12"/>
  <c r="U151" i="12"/>
  <c r="M151" i="12"/>
  <c r="BO151" i="12"/>
  <c r="BF151" i="12"/>
  <c r="AW151" i="12"/>
  <c r="AN151" i="12"/>
  <c r="AE151" i="12"/>
  <c r="V151" i="12"/>
  <c r="L151" i="12"/>
  <c r="BM151" i="12"/>
  <c r="BD151" i="12"/>
  <c r="AU151" i="12"/>
  <c r="AL151" i="12"/>
  <c r="AB151" i="12"/>
  <c r="S151" i="12"/>
  <c r="J151" i="12"/>
  <c r="BJ151" i="12"/>
  <c r="AZ151" i="12"/>
  <c r="AQ151" i="12"/>
  <c r="AH151" i="12"/>
  <c r="Y151" i="12"/>
  <c r="P151" i="12"/>
  <c r="BH151" i="12"/>
  <c r="AY151" i="12"/>
  <c r="AP151" i="12"/>
  <c r="AG151" i="12"/>
  <c r="X151" i="12"/>
  <c r="O151" i="12"/>
  <c r="AA151" i="12"/>
  <c r="AT151" i="12"/>
  <c r="BL151" i="12"/>
  <c r="BS153" i="12"/>
  <c r="T154" i="12"/>
  <c r="AZ154" i="12"/>
  <c r="P155" i="12"/>
  <c r="BN155" i="12"/>
  <c r="N140" i="12"/>
  <c r="V140" i="12"/>
  <c r="AD140" i="12"/>
  <c r="AL140" i="12"/>
  <c r="AT140" i="12"/>
  <c r="BC140" i="12"/>
  <c r="BL140" i="12"/>
  <c r="P141" i="12"/>
  <c r="Y141" i="12"/>
  <c r="AH141" i="12"/>
  <c r="AR141" i="12"/>
  <c r="BA141" i="12"/>
  <c r="BK142" i="12"/>
  <c r="BC142" i="12"/>
  <c r="AU142" i="12"/>
  <c r="AM142" i="12"/>
  <c r="AE142" i="12"/>
  <c r="W142" i="12"/>
  <c r="O142" i="12"/>
  <c r="BQ142" i="12"/>
  <c r="BI142" i="12"/>
  <c r="BA142" i="12"/>
  <c r="AS142" i="12"/>
  <c r="AK142" i="12"/>
  <c r="AC142" i="12"/>
  <c r="U142" i="12"/>
  <c r="M142" i="12"/>
  <c r="S142" i="12"/>
  <c r="AD142" i="12"/>
  <c r="AO142" i="12"/>
  <c r="AY142" i="12"/>
  <c r="BJ142" i="12"/>
  <c r="J145" i="12"/>
  <c r="V145" i="12"/>
  <c r="AF145" i="12"/>
  <c r="AP145" i="12"/>
  <c r="BB145" i="12"/>
  <c r="BL145" i="12"/>
  <c r="N149" i="12"/>
  <c r="Z149" i="12"/>
  <c r="AM149" i="12"/>
  <c r="BA149" i="12"/>
  <c r="BP149" i="12"/>
  <c r="K151" i="12"/>
  <c r="AD151" i="12"/>
  <c r="AV151" i="12"/>
  <c r="BN151" i="12"/>
  <c r="U154" i="12"/>
  <c r="BC154" i="12"/>
  <c r="Y155" i="12"/>
  <c r="BO155" i="12"/>
  <c r="O149" i="12"/>
  <c r="AB149" i="12"/>
  <c r="AO149" i="12"/>
  <c r="BC149" i="12"/>
  <c r="BQ149" i="12"/>
  <c r="Z154" i="12"/>
  <c r="BD154" i="12"/>
  <c r="AF155" i="12"/>
  <c r="X140" i="12"/>
  <c r="AF140" i="12"/>
  <c r="AN140" i="12"/>
  <c r="AV140" i="12"/>
  <c r="BF140" i="12"/>
  <c r="BQ141" i="12"/>
  <c r="BO141" i="12"/>
  <c r="BG141" i="12"/>
  <c r="AY141" i="12"/>
  <c r="AQ141" i="12"/>
  <c r="AI141" i="12"/>
  <c r="AA141" i="12"/>
  <c r="S141" i="12"/>
  <c r="K141" i="12"/>
  <c r="R141" i="12"/>
  <c r="AB141" i="12"/>
  <c r="AK141" i="12"/>
  <c r="AT141" i="12"/>
  <c r="BC141" i="12"/>
  <c r="BL141" i="12"/>
  <c r="N145" i="12"/>
  <c r="X145" i="12"/>
  <c r="AH145" i="12"/>
  <c r="AT145" i="12"/>
  <c r="BD145" i="12"/>
  <c r="BN145" i="12"/>
  <c r="Q149" i="12"/>
  <c r="AD149" i="12"/>
  <c r="AP149" i="12"/>
  <c r="BD149" i="12"/>
  <c r="Q151" i="12"/>
  <c r="AI151" i="12"/>
  <c r="BB151" i="12"/>
  <c r="AF154" i="12"/>
  <c r="BL154" i="12"/>
  <c r="AH155" i="12"/>
  <c r="Q120" i="12"/>
  <c r="Y120" i="12"/>
  <c r="AG120" i="12"/>
  <c r="AO120" i="12"/>
  <c r="AW120" i="12"/>
  <c r="BE120" i="12"/>
  <c r="Q124" i="12"/>
  <c r="Y124" i="12"/>
  <c r="AG124" i="12"/>
  <c r="AO124" i="12"/>
  <c r="AW124" i="12"/>
  <c r="BE124" i="12"/>
  <c r="Q128" i="12"/>
  <c r="Y128" i="12"/>
  <c r="AG128" i="12"/>
  <c r="AO128" i="12"/>
  <c r="AW128" i="12"/>
  <c r="BE128" i="12"/>
  <c r="Q132" i="12"/>
  <c r="Y132" i="12"/>
  <c r="AG132" i="12"/>
  <c r="AO132" i="12"/>
  <c r="AW132" i="12"/>
  <c r="BE132" i="12"/>
  <c r="Q136" i="12"/>
  <c r="Y136" i="12"/>
  <c r="AG136" i="12"/>
  <c r="AO136" i="12"/>
  <c r="AW136" i="12"/>
  <c r="BE136" i="12"/>
  <c r="BM140" i="12"/>
  <c r="BE140" i="12"/>
  <c r="AW140" i="12"/>
  <c r="Q140" i="12"/>
  <c r="Y140" i="12"/>
  <c r="AG140" i="12"/>
  <c r="AO140" i="12"/>
  <c r="AX140" i="12"/>
  <c r="BG140" i="12"/>
  <c r="BP140" i="12"/>
  <c r="J141" i="12"/>
  <c r="T141" i="12"/>
  <c r="AC141" i="12"/>
  <c r="AL141" i="12"/>
  <c r="AU141" i="12"/>
  <c r="BD141" i="12"/>
  <c r="BM141" i="12"/>
  <c r="O145" i="12"/>
  <c r="Y145" i="12"/>
  <c r="AJ145" i="12"/>
  <c r="AU145" i="12"/>
  <c r="BE145" i="12"/>
  <c r="BP145" i="12"/>
  <c r="R149" i="12"/>
  <c r="AE149" i="12"/>
  <c r="AR149" i="12"/>
  <c r="R151" i="12"/>
  <c r="AJ151" i="12"/>
  <c r="BC151" i="12"/>
  <c r="BS152" i="12"/>
  <c r="AG154" i="12"/>
  <c r="BQ154" i="12"/>
  <c r="AP155" i="12"/>
  <c r="BM149" i="12"/>
  <c r="BE149" i="12"/>
  <c r="AW149" i="12"/>
  <c r="BK149" i="12"/>
  <c r="BB149" i="12"/>
  <c r="AS149" i="12"/>
  <c r="AK149" i="12"/>
  <c r="AC149" i="12"/>
  <c r="U149" i="12"/>
  <c r="M149" i="12"/>
  <c r="BI149" i="12"/>
  <c r="AZ149" i="12"/>
  <c r="AQ149" i="12"/>
  <c r="AI149" i="12"/>
  <c r="AA149" i="12"/>
  <c r="S149" i="12"/>
  <c r="K149" i="12"/>
  <c r="BO149" i="12"/>
  <c r="BF149" i="12"/>
  <c r="AV149" i="12"/>
  <c r="AN149" i="12"/>
  <c r="AF149" i="12"/>
  <c r="X149" i="12"/>
  <c r="P149" i="12"/>
  <c r="V149" i="12"/>
  <c r="AH149" i="12"/>
  <c r="AU149" i="12"/>
  <c r="BJ149" i="12"/>
  <c r="BO154" i="12"/>
  <c r="BG154" i="12"/>
  <c r="AY154" i="12"/>
  <c r="AQ154" i="12"/>
  <c r="AI154" i="12"/>
  <c r="AA154" i="12"/>
  <c r="S154" i="12"/>
  <c r="K154" i="12"/>
  <c r="BP154" i="12"/>
  <c r="BF154" i="12"/>
  <c r="AW154" i="12"/>
  <c r="AN154" i="12"/>
  <c r="AE154" i="12"/>
  <c r="V154" i="12"/>
  <c r="M154" i="12"/>
  <c r="BI154" i="12"/>
  <c r="BH154" i="12"/>
  <c r="AV154" i="12"/>
  <c r="AL154" i="12"/>
  <c r="AB154" i="12"/>
  <c r="Q154" i="12"/>
  <c r="BK154" i="12"/>
  <c r="AX154" i="12"/>
  <c r="AK154" i="12"/>
  <c r="Y154" i="12"/>
  <c r="N154" i="12"/>
  <c r="BJ154" i="12"/>
  <c r="AU154" i="12"/>
  <c r="AJ154" i="12"/>
  <c r="X154" i="12"/>
  <c r="L154" i="12"/>
  <c r="BE154" i="12"/>
  <c r="AT154" i="12"/>
  <c r="AH154" i="12"/>
  <c r="W154" i="12"/>
  <c r="J154" i="12"/>
  <c r="BN154" i="12"/>
  <c r="BB154" i="12"/>
  <c r="AP154" i="12"/>
  <c r="AD154" i="12"/>
  <c r="R154" i="12"/>
  <c r="BM154" i="12"/>
  <c r="BA154" i="12"/>
  <c r="AO154" i="12"/>
  <c r="AC154" i="12"/>
  <c r="P154" i="12"/>
  <c r="AR154" i="12"/>
  <c r="BQ155" i="12"/>
  <c r="BI155" i="12"/>
  <c r="BA155" i="12"/>
  <c r="AS155" i="12"/>
  <c r="AK155" i="12"/>
  <c r="AC155" i="12"/>
  <c r="U155" i="12"/>
  <c r="M155" i="12"/>
  <c r="BM155" i="12"/>
  <c r="BD155" i="12"/>
  <c r="AU155" i="12"/>
  <c r="AL155" i="12"/>
  <c r="AB155" i="12"/>
  <c r="S155" i="12"/>
  <c r="J155" i="12"/>
  <c r="BH155" i="12"/>
  <c r="AX155" i="12"/>
  <c r="AN155" i="12"/>
  <c r="AD155" i="12"/>
  <c r="R155" i="12"/>
  <c r="BG155" i="12"/>
  <c r="AW155" i="12"/>
  <c r="AM155" i="12"/>
  <c r="AA155" i="12"/>
  <c r="Q155" i="12"/>
  <c r="BL155" i="12"/>
  <c r="BB155" i="12"/>
  <c r="AQ155" i="12"/>
  <c r="AG155" i="12"/>
  <c r="W155" i="12"/>
  <c r="L155" i="12"/>
  <c r="BE155" i="12"/>
  <c r="AO155" i="12"/>
  <c r="X155" i="12"/>
  <c r="BC155" i="12"/>
  <c r="AJ155" i="12"/>
  <c r="V155" i="12"/>
  <c r="BP155" i="12"/>
  <c r="AZ155" i="12"/>
  <c r="AI155" i="12"/>
  <c r="T155" i="12"/>
  <c r="BK155" i="12"/>
  <c r="AT155" i="12"/>
  <c r="AE155" i="12"/>
  <c r="N155" i="12"/>
  <c r="BJ155" i="12"/>
  <c r="AR155" i="12"/>
  <c r="Z155" i="12"/>
  <c r="K155" i="12"/>
  <c r="AY155" i="12"/>
  <c r="T162" i="12"/>
  <c r="AU162" i="12"/>
  <c r="AD163" i="12"/>
  <c r="BE163" i="12"/>
  <c r="Q150" i="12"/>
  <c r="Z150" i="12"/>
  <c r="AJ150" i="12"/>
  <c r="AS150" i="12"/>
  <c r="BB150" i="12"/>
  <c r="K152" i="12"/>
  <c r="U152" i="12"/>
  <c r="AF152" i="12"/>
  <c r="AP152" i="12"/>
  <c r="AZ152" i="12"/>
  <c r="BL152" i="12"/>
  <c r="L156" i="12"/>
  <c r="AG156" i="12"/>
  <c r="BB156" i="12"/>
  <c r="U162" i="12"/>
  <c r="AX162" i="12"/>
  <c r="AF163" i="12"/>
  <c r="BO150" i="12"/>
  <c r="BG150" i="12"/>
  <c r="AY150" i="12"/>
  <c r="AQ150" i="12"/>
  <c r="AI150" i="12"/>
  <c r="AA150" i="12"/>
  <c r="S150" i="12"/>
  <c r="K150" i="12"/>
  <c r="R150" i="12"/>
  <c r="AB150" i="12"/>
  <c r="AK150" i="12"/>
  <c r="AT150" i="12"/>
  <c r="BC150" i="12"/>
  <c r="BL150" i="12"/>
  <c r="BQ163" i="12"/>
  <c r="BI163" i="12"/>
  <c r="BA163" i="12"/>
  <c r="AS163" i="12"/>
  <c r="AK163" i="12"/>
  <c r="AC163" i="12"/>
  <c r="U163" i="12"/>
  <c r="M163" i="12"/>
  <c r="BO163" i="12"/>
  <c r="BF163" i="12"/>
  <c r="AW163" i="12"/>
  <c r="AN163" i="12"/>
  <c r="AE163" i="12"/>
  <c r="V163" i="12"/>
  <c r="L163" i="12"/>
  <c r="BN163" i="12"/>
  <c r="BD163" i="12"/>
  <c r="AT163" i="12"/>
  <c r="AI163" i="12"/>
  <c r="Y163" i="12"/>
  <c r="O163" i="12"/>
  <c r="BM163" i="12"/>
  <c r="BC163" i="12"/>
  <c r="AR163" i="12"/>
  <c r="AH163" i="12"/>
  <c r="X163" i="12"/>
  <c r="N163" i="12"/>
  <c r="BL163" i="12"/>
  <c r="BB163" i="12"/>
  <c r="AQ163" i="12"/>
  <c r="AG163" i="12"/>
  <c r="W163" i="12"/>
  <c r="K163" i="12"/>
  <c r="BH163" i="12"/>
  <c r="AX163" i="12"/>
  <c r="AM163" i="12"/>
  <c r="AB163" i="12"/>
  <c r="R163" i="12"/>
  <c r="BG163" i="12"/>
  <c r="AV163" i="12"/>
  <c r="AL163" i="12"/>
  <c r="AA163" i="12"/>
  <c r="Q163" i="12"/>
  <c r="AJ163" i="12"/>
  <c r="BK163" i="12"/>
  <c r="AD162" i="12"/>
  <c r="BE162" i="12"/>
  <c r="J163" i="12"/>
  <c r="AO163" i="12"/>
  <c r="BP163" i="12"/>
  <c r="V159" i="12"/>
  <c r="AP159" i="12"/>
  <c r="BK160" i="12"/>
  <c r="BC160" i="12"/>
  <c r="AU160" i="12"/>
  <c r="AM160" i="12"/>
  <c r="AE160" i="12"/>
  <c r="W160" i="12"/>
  <c r="O160" i="12"/>
  <c r="BO160" i="12"/>
  <c r="BF160" i="12"/>
  <c r="AW160" i="12"/>
  <c r="AN160" i="12"/>
  <c r="AD160" i="12"/>
  <c r="U160" i="12"/>
  <c r="L160" i="12"/>
  <c r="BN160" i="12"/>
  <c r="BD160" i="12"/>
  <c r="AS160" i="12"/>
  <c r="AI160" i="12"/>
  <c r="Y160" i="12"/>
  <c r="N160" i="12"/>
  <c r="BM160" i="12"/>
  <c r="BB160" i="12"/>
  <c r="AR160" i="12"/>
  <c r="AH160" i="12"/>
  <c r="X160" i="12"/>
  <c r="M160" i="12"/>
  <c r="BL160" i="12"/>
  <c r="BA160" i="12"/>
  <c r="AQ160" i="12"/>
  <c r="AG160" i="12"/>
  <c r="V160" i="12"/>
  <c r="K160" i="12"/>
  <c r="BQ160" i="12"/>
  <c r="BG160" i="12"/>
  <c r="AV160" i="12"/>
  <c r="AK160" i="12"/>
  <c r="AA160" i="12"/>
  <c r="Q160" i="12"/>
  <c r="AC160" i="12"/>
  <c r="AY160" i="12"/>
  <c r="AE162" i="12"/>
  <c r="P163" i="12"/>
  <c r="AP163" i="12"/>
  <c r="O143" i="12"/>
  <c r="W143" i="12"/>
  <c r="AE143" i="12"/>
  <c r="AM143" i="12"/>
  <c r="AU143" i="12"/>
  <c r="BC143" i="12"/>
  <c r="BK143" i="12"/>
  <c r="Q144" i="12"/>
  <c r="Y144" i="12"/>
  <c r="AG144" i="12"/>
  <c r="AO144" i="12"/>
  <c r="AW144" i="12"/>
  <c r="BE144" i="12"/>
  <c r="O147" i="12"/>
  <c r="W147" i="12"/>
  <c r="AE147" i="12"/>
  <c r="AM147" i="12"/>
  <c r="AU147" i="12"/>
  <c r="BC147" i="12"/>
  <c r="BK147" i="12"/>
  <c r="Q148" i="12"/>
  <c r="Y148" i="12"/>
  <c r="AG148" i="12"/>
  <c r="AO148" i="12"/>
  <c r="AW148" i="12"/>
  <c r="BE148" i="12"/>
  <c r="M150" i="12"/>
  <c r="V150" i="12"/>
  <c r="AE150" i="12"/>
  <c r="AN150" i="12"/>
  <c r="AW150" i="12"/>
  <c r="BF150" i="12"/>
  <c r="BP150" i="12"/>
  <c r="P152" i="12"/>
  <c r="AA152" i="12"/>
  <c r="AK152" i="12"/>
  <c r="AV152" i="12"/>
  <c r="BF152" i="12"/>
  <c r="V156" i="12"/>
  <c r="AR156" i="12"/>
  <c r="BM156" i="12"/>
  <c r="BO162" i="12"/>
  <c r="BG162" i="12"/>
  <c r="AY162" i="12"/>
  <c r="AQ162" i="12"/>
  <c r="AI162" i="12"/>
  <c r="AA162" i="12"/>
  <c r="S162" i="12"/>
  <c r="K162" i="12"/>
  <c r="BI162" i="12"/>
  <c r="AZ162" i="12"/>
  <c r="AP162" i="12"/>
  <c r="AG162" i="12"/>
  <c r="X162" i="12"/>
  <c r="O162" i="12"/>
  <c r="BN162" i="12"/>
  <c r="BD162" i="12"/>
  <c r="AT162" i="12"/>
  <c r="AJ162" i="12"/>
  <c r="Y162" i="12"/>
  <c r="N162" i="12"/>
  <c r="BM162" i="12"/>
  <c r="BC162" i="12"/>
  <c r="AS162" i="12"/>
  <c r="AH162" i="12"/>
  <c r="W162" i="12"/>
  <c r="M162" i="12"/>
  <c r="BL162" i="12"/>
  <c r="BB162" i="12"/>
  <c r="AR162" i="12"/>
  <c r="AF162" i="12"/>
  <c r="V162" i="12"/>
  <c r="L162" i="12"/>
  <c r="BH162" i="12"/>
  <c r="AW162" i="12"/>
  <c r="AM162" i="12"/>
  <c r="AC162" i="12"/>
  <c r="R162" i="12"/>
  <c r="BQ162" i="12"/>
  <c r="BF162" i="12"/>
  <c r="AV162" i="12"/>
  <c r="AL162" i="12"/>
  <c r="AB162" i="12"/>
  <c r="Q162" i="12"/>
  <c r="AK162" i="12"/>
  <c r="BK162" i="12"/>
  <c r="S163" i="12"/>
  <c r="AU163" i="12"/>
  <c r="X156" i="12"/>
  <c r="AS156" i="12"/>
  <c r="BQ159" i="12"/>
  <c r="BI159" i="12"/>
  <c r="BA159" i="12"/>
  <c r="AS159" i="12"/>
  <c r="AK159" i="12"/>
  <c r="AC159" i="12"/>
  <c r="U159" i="12"/>
  <c r="M159" i="12"/>
  <c r="BJ159" i="12"/>
  <c r="AZ159" i="12"/>
  <c r="AQ159" i="12"/>
  <c r="AH159" i="12"/>
  <c r="Y159" i="12"/>
  <c r="P159" i="12"/>
  <c r="BO159" i="12"/>
  <c r="BE159" i="12"/>
  <c r="AU159" i="12"/>
  <c r="AJ159" i="12"/>
  <c r="Z159" i="12"/>
  <c r="O159" i="12"/>
  <c r="BN159" i="12"/>
  <c r="BD159" i="12"/>
  <c r="AT159" i="12"/>
  <c r="AI159" i="12"/>
  <c r="X159" i="12"/>
  <c r="N159" i="12"/>
  <c r="BM159" i="12"/>
  <c r="BC159" i="12"/>
  <c r="AR159" i="12"/>
  <c r="AG159" i="12"/>
  <c r="W159" i="12"/>
  <c r="L159" i="12"/>
  <c r="BG159" i="12"/>
  <c r="AW159" i="12"/>
  <c r="AM159" i="12"/>
  <c r="AB159" i="12"/>
  <c r="R159" i="12"/>
  <c r="AD159" i="12"/>
  <c r="AX159" i="12"/>
  <c r="P160" i="12"/>
  <c r="AJ160" i="12"/>
  <c r="BE160" i="12"/>
  <c r="J162" i="12"/>
  <c r="AN162" i="12"/>
  <c r="BP162" i="12"/>
  <c r="T163" i="12"/>
  <c r="AY163" i="12"/>
  <c r="Q143" i="12"/>
  <c r="Y143" i="12"/>
  <c r="AG143" i="12"/>
  <c r="AO143" i="12"/>
  <c r="AW143" i="12"/>
  <c r="BE143" i="12"/>
  <c r="Q147" i="12"/>
  <c r="Y147" i="12"/>
  <c r="AG147" i="12"/>
  <c r="AO147" i="12"/>
  <c r="AW147" i="12"/>
  <c r="BE147" i="12"/>
  <c r="O150" i="12"/>
  <c r="X150" i="12"/>
  <c r="AG150" i="12"/>
  <c r="AP150" i="12"/>
  <c r="AZ150" i="12"/>
  <c r="BI150" i="12"/>
  <c r="BK152" i="12"/>
  <c r="BC152" i="12"/>
  <c r="AU152" i="12"/>
  <c r="AM152" i="12"/>
  <c r="AE152" i="12"/>
  <c r="W152" i="12"/>
  <c r="O152" i="12"/>
  <c r="BJ152" i="12"/>
  <c r="BA152" i="12"/>
  <c r="AR152" i="12"/>
  <c r="AI152" i="12"/>
  <c r="Z152" i="12"/>
  <c r="Q152" i="12"/>
  <c r="S152" i="12"/>
  <c r="AC152" i="12"/>
  <c r="AN152" i="12"/>
  <c r="AX152" i="12"/>
  <c r="BH152" i="12"/>
  <c r="BK156" i="12"/>
  <c r="BC156" i="12"/>
  <c r="AU156" i="12"/>
  <c r="AM156" i="12"/>
  <c r="AE156" i="12"/>
  <c r="W156" i="12"/>
  <c r="O156" i="12"/>
  <c r="BI156" i="12"/>
  <c r="AZ156" i="12"/>
  <c r="AQ156" i="12"/>
  <c r="AH156" i="12"/>
  <c r="Y156" i="12"/>
  <c r="P156" i="12"/>
  <c r="BQ156" i="12"/>
  <c r="BG156" i="12"/>
  <c r="AW156" i="12"/>
  <c r="AL156" i="12"/>
  <c r="AB156" i="12"/>
  <c r="R156" i="12"/>
  <c r="BP156" i="12"/>
  <c r="BF156" i="12"/>
  <c r="AV156" i="12"/>
  <c r="AK156" i="12"/>
  <c r="AA156" i="12"/>
  <c r="Q156" i="12"/>
  <c r="BO156" i="12"/>
  <c r="BE156" i="12"/>
  <c r="AT156" i="12"/>
  <c r="AJ156" i="12"/>
  <c r="Z156" i="12"/>
  <c r="N156" i="12"/>
  <c r="BJ156" i="12"/>
  <c r="AY156" i="12"/>
  <c r="AO156" i="12"/>
  <c r="AD156" i="12"/>
  <c r="T156" i="12"/>
  <c r="J156" i="12"/>
  <c r="AC156" i="12"/>
  <c r="AX156" i="12"/>
  <c r="BS159" i="12"/>
  <c r="P162" i="12"/>
  <c r="AO162" i="12"/>
  <c r="Z163" i="12"/>
  <c r="AZ163" i="12"/>
  <c r="BA166" i="12"/>
  <c r="BO166" i="12"/>
  <c r="BG166" i="12"/>
  <c r="AY166" i="12"/>
  <c r="AQ166" i="12"/>
  <c r="AI166" i="12"/>
  <c r="AA166" i="12"/>
  <c r="S166" i="12"/>
  <c r="K166" i="12"/>
  <c r="BN166" i="12"/>
  <c r="BE166" i="12"/>
  <c r="AV166" i="12"/>
  <c r="AM166" i="12"/>
  <c r="AD166" i="12"/>
  <c r="U166" i="12"/>
  <c r="L166" i="12"/>
  <c r="BK166" i="12"/>
  <c r="BB166" i="12"/>
  <c r="AS166" i="12"/>
  <c r="AJ166" i="12"/>
  <c r="Z166" i="12"/>
  <c r="Q166" i="12"/>
  <c r="V166" i="12"/>
  <c r="AG166" i="12"/>
  <c r="AT166" i="12"/>
  <c r="BF166" i="12"/>
  <c r="J166" i="12"/>
  <c r="W166" i="12"/>
  <c r="AH166" i="12"/>
  <c r="AU166" i="12"/>
  <c r="BH166" i="12"/>
  <c r="BK171" i="12"/>
  <c r="BC171" i="12"/>
  <c r="AU171" i="12"/>
  <c r="AM171" i="12"/>
  <c r="AE171" i="12"/>
  <c r="W171" i="12"/>
  <c r="O171" i="12"/>
  <c r="BI171" i="12"/>
  <c r="AZ171" i="12"/>
  <c r="AQ171" i="12"/>
  <c r="AH171" i="12"/>
  <c r="Y171" i="12"/>
  <c r="P171" i="12"/>
  <c r="BP171" i="12"/>
  <c r="BG171" i="12"/>
  <c r="AX171" i="12"/>
  <c r="AO171" i="12"/>
  <c r="AF171" i="12"/>
  <c r="V171" i="12"/>
  <c r="M171" i="12"/>
  <c r="BM171" i="12"/>
  <c r="BD171" i="12"/>
  <c r="AT171" i="12"/>
  <c r="AK171" i="12"/>
  <c r="AB171" i="12"/>
  <c r="S171" i="12"/>
  <c r="J171" i="12"/>
  <c r="X171" i="12"/>
  <c r="AL171" i="12"/>
  <c r="BA171" i="12"/>
  <c r="BO171" i="12"/>
  <c r="BQ174" i="12"/>
  <c r="BI174" i="12"/>
  <c r="BA174" i="12"/>
  <c r="AS174" i="12"/>
  <c r="AK174" i="12"/>
  <c r="AC174" i="12"/>
  <c r="U174" i="12"/>
  <c r="M174" i="12"/>
  <c r="BJ174" i="12"/>
  <c r="AZ174" i="12"/>
  <c r="AQ174" i="12"/>
  <c r="AH174" i="12"/>
  <c r="Y174" i="12"/>
  <c r="P174" i="12"/>
  <c r="BP174" i="12"/>
  <c r="BG174" i="12"/>
  <c r="AX174" i="12"/>
  <c r="AO174" i="12"/>
  <c r="AF174" i="12"/>
  <c r="W174" i="12"/>
  <c r="N174" i="12"/>
  <c r="BM174" i="12"/>
  <c r="BD174" i="12"/>
  <c r="AU174" i="12"/>
  <c r="AL174" i="12"/>
  <c r="AB174" i="12"/>
  <c r="S174" i="12"/>
  <c r="J174" i="12"/>
  <c r="BK174" i="12"/>
  <c r="BB174" i="12"/>
  <c r="AR174" i="12"/>
  <c r="AI174" i="12"/>
  <c r="Z174" i="12"/>
  <c r="Q174" i="12"/>
  <c r="AA174" i="12"/>
  <c r="AT174" i="12"/>
  <c r="BL174" i="12"/>
  <c r="AL175" i="12"/>
  <c r="AH179" i="12"/>
  <c r="BP179" i="12"/>
  <c r="BK179" i="12"/>
  <c r="BC179" i="12"/>
  <c r="AU179" i="12"/>
  <c r="AM179" i="12"/>
  <c r="AE179" i="12"/>
  <c r="W179" i="12"/>
  <c r="O179" i="12"/>
  <c r="BQ179" i="12"/>
  <c r="BI179" i="12"/>
  <c r="BA179" i="12"/>
  <c r="AS179" i="12"/>
  <c r="AK179" i="12"/>
  <c r="AC179" i="12"/>
  <c r="U179" i="12"/>
  <c r="M179" i="12"/>
  <c r="BM179" i="12"/>
  <c r="BB179" i="12"/>
  <c r="AQ179" i="12"/>
  <c r="AG179" i="12"/>
  <c r="V179" i="12"/>
  <c r="K179" i="12"/>
  <c r="BJ179" i="12"/>
  <c r="AX179" i="12"/>
  <c r="AL179" i="12"/>
  <c r="Z179" i="12"/>
  <c r="N179" i="12"/>
  <c r="BH179" i="12"/>
  <c r="AW179" i="12"/>
  <c r="AJ179" i="12"/>
  <c r="Y179" i="12"/>
  <c r="L179" i="12"/>
  <c r="BG179" i="12"/>
  <c r="AV179" i="12"/>
  <c r="AI179" i="12"/>
  <c r="X179" i="12"/>
  <c r="J179" i="12"/>
  <c r="BO179" i="12"/>
  <c r="BD179" i="12"/>
  <c r="AP179" i="12"/>
  <c r="AD179" i="12"/>
  <c r="R179" i="12"/>
  <c r="BL179" i="12"/>
  <c r="AY179" i="12"/>
  <c r="AN179" i="12"/>
  <c r="AA179" i="12"/>
  <c r="P179" i="12"/>
  <c r="AR179" i="12"/>
  <c r="BO158" i="12"/>
  <c r="BG158" i="12"/>
  <c r="AY158" i="12"/>
  <c r="AQ158" i="12"/>
  <c r="AI158" i="12"/>
  <c r="AA158" i="12"/>
  <c r="S158" i="12"/>
  <c r="K158" i="12"/>
  <c r="R158" i="12"/>
  <c r="AB158" i="12"/>
  <c r="AK158" i="12"/>
  <c r="AT158" i="12"/>
  <c r="BC158" i="12"/>
  <c r="BL158" i="12"/>
  <c r="BK164" i="12"/>
  <c r="BC164" i="12"/>
  <c r="AU164" i="12"/>
  <c r="AM164" i="12"/>
  <c r="AE164" i="12"/>
  <c r="W164" i="12"/>
  <c r="BR164" i="12" s="1"/>
  <c r="O164" i="12"/>
  <c r="R164" i="12"/>
  <c r="AA164" i="12"/>
  <c r="AJ164" i="12"/>
  <c r="AS164" i="12"/>
  <c r="BB164" i="12"/>
  <c r="BL164" i="12"/>
  <c r="BQ167" i="12"/>
  <c r="BI167" i="12"/>
  <c r="BA167" i="12"/>
  <c r="AS167" i="12"/>
  <c r="AK167" i="12"/>
  <c r="AC167" i="12"/>
  <c r="U167" i="12"/>
  <c r="M167" i="12"/>
  <c r="BL167" i="12"/>
  <c r="BD167" i="12"/>
  <c r="AV167" i="12"/>
  <c r="AN167" i="12"/>
  <c r="AF167" i="12"/>
  <c r="X167" i="12"/>
  <c r="P167" i="12"/>
  <c r="S167" i="12"/>
  <c r="AD167" i="12"/>
  <c r="AO167" i="12"/>
  <c r="AY167" i="12"/>
  <c r="BJ167" i="12"/>
  <c r="BK168" i="12"/>
  <c r="BC168" i="12"/>
  <c r="AU168" i="12"/>
  <c r="AM168" i="12"/>
  <c r="AE168" i="12"/>
  <c r="W168" i="12"/>
  <c r="O168" i="12"/>
  <c r="BN168" i="12"/>
  <c r="BF168" i="12"/>
  <c r="AX168" i="12"/>
  <c r="AP168" i="12"/>
  <c r="AH168" i="12"/>
  <c r="Z168" i="12"/>
  <c r="R168" i="12"/>
  <c r="J168" i="12"/>
  <c r="T168" i="12"/>
  <c r="AD168" i="12"/>
  <c r="AO168" i="12"/>
  <c r="AZ168" i="12"/>
  <c r="BJ168" i="12"/>
  <c r="BQ170" i="12"/>
  <c r="BI170" i="12"/>
  <c r="BA170" i="12"/>
  <c r="AS170" i="12"/>
  <c r="AK170" i="12"/>
  <c r="AC170" i="12"/>
  <c r="U170" i="12"/>
  <c r="M170" i="12"/>
  <c r="BM170" i="12"/>
  <c r="BD170" i="12"/>
  <c r="AU170" i="12"/>
  <c r="AL170" i="12"/>
  <c r="AB170" i="12"/>
  <c r="S170" i="12"/>
  <c r="J170" i="12"/>
  <c r="BK170" i="12"/>
  <c r="BB170" i="12"/>
  <c r="AR170" i="12"/>
  <c r="AI170" i="12"/>
  <c r="Z170" i="12"/>
  <c r="Q170" i="12"/>
  <c r="BP170" i="12"/>
  <c r="BG170" i="12"/>
  <c r="AX170" i="12"/>
  <c r="AO170" i="12"/>
  <c r="AF170" i="12"/>
  <c r="W170" i="12"/>
  <c r="N170" i="12"/>
  <c r="X170" i="12"/>
  <c r="AM170" i="12"/>
  <c r="AZ170" i="12"/>
  <c r="BO170" i="12"/>
  <c r="N171" i="12"/>
  <c r="AC171" i="12"/>
  <c r="AR171" i="12"/>
  <c r="BF171" i="12"/>
  <c r="O174" i="12"/>
  <c r="AG174" i="12"/>
  <c r="AY174" i="12"/>
  <c r="BK175" i="12"/>
  <c r="BC175" i="12"/>
  <c r="AU175" i="12"/>
  <c r="AM175" i="12"/>
  <c r="AE175" i="12"/>
  <c r="W175" i="12"/>
  <c r="O175" i="12"/>
  <c r="BO175" i="12"/>
  <c r="BF175" i="12"/>
  <c r="AW175" i="12"/>
  <c r="AN175" i="12"/>
  <c r="AD175" i="12"/>
  <c r="U175" i="12"/>
  <c r="L175" i="12"/>
  <c r="BM175" i="12"/>
  <c r="BD175" i="12"/>
  <c r="AT175" i="12"/>
  <c r="AK175" i="12"/>
  <c r="AB175" i="12"/>
  <c r="S175" i="12"/>
  <c r="J175" i="12"/>
  <c r="BI175" i="12"/>
  <c r="AZ175" i="12"/>
  <c r="AQ175" i="12"/>
  <c r="AH175" i="12"/>
  <c r="Y175" i="12"/>
  <c r="P175" i="12"/>
  <c r="BP175" i="12"/>
  <c r="BG175" i="12"/>
  <c r="AX175" i="12"/>
  <c r="AO175" i="12"/>
  <c r="AF175" i="12"/>
  <c r="V175" i="12"/>
  <c r="M175" i="12"/>
  <c r="AA175" i="12"/>
  <c r="AS175" i="12"/>
  <c r="BL175" i="12"/>
  <c r="BD178" i="12"/>
  <c r="Q179" i="12"/>
  <c r="AT179" i="12"/>
  <c r="BS186" i="12"/>
  <c r="AI178" i="12"/>
  <c r="T179" i="12"/>
  <c r="BE179" i="12"/>
  <c r="BQ178" i="12"/>
  <c r="BI178" i="12"/>
  <c r="BA178" i="12"/>
  <c r="AS178" i="12"/>
  <c r="AK178" i="12"/>
  <c r="AC178" i="12"/>
  <c r="U178" i="12"/>
  <c r="BO178" i="12"/>
  <c r="BF178" i="12"/>
  <c r="AW178" i="12"/>
  <c r="AN178" i="12"/>
  <c r="AE178" i="12"/>
  <c r="V178" i="12"/>
  <c r="M178" i="12"/>
  <c r="BL178" i="12"/>
  <c r="BB178" i="12"/>
  <c r="AQ178" i="12"/>
  <c r="AG178" i="12"/>
  <c r="W178" i="12"/>
  <c r="L178" i="12"/>
  <c r="BK178" i="12"/>
  <c r="AZ178" i="12"/>
  <c r="AP178" i="12"/>
  <c r="AF178" i="12"/>
  <c r="T178" i="12"/>
  <c r="K178" i="12"/>
  <c r="BJ178" i="12"/>
  <c r="AY178" i="12"/>
  <c r="AO178" i="12"/>
  <c r="AD178" i="12"/>
  <c r="S178" i="12"/>
  <c r="J178" i="12"/>
  <c r="BP178" i="12"/>
  <c r="BE178" i="12"/>
  <c r="AU178" i="12"/>
  <c r="AJ178" i="12"/>
  <c r="Z178" i="12"/>
  <c r="P178" i="12"/>
  <c r="BM178" i="12"/>
  <c r="BC178" i="12"/>
  <c r="AR178" i="12"/>
  <c r="AH178" i="12"/>
  <c r="X178" i="12"/>
  <c r="N178" i="12"/>
  <c r="AL178" i="12"/>
  <c r="BN178" i="12"/>
  <c r="AB179" i="12"/>
  <c r="BF179" i="12"/>
  <c r="U171" i="12"/>
  <c r="AJ171" i="12"/>
  <c r="AY171" i="12"/>
  <c r="BN171" i="12"/>
  <c r="X174" i="12"/>
  <c r="AP174" i="12"/>
  <c r="BH174" i="12"/>
  <c r="R175" i="12"/>
  <c r="AJ175" i="12"/>
  <c r="BB175" i="12"/>
  <c r="O178" i="12"/>
  <c r="AM178" i="12"/>
  <c r="AF179" i="12"/>
  <c r="BN179" i="12"/>
  <c r="P182" i="12"/>
  <c r="AD182" i="12"/>
  <c r="AR182" i="12"/>
  <c r="BF182" i="12"/>
  <c r="X186" i="12"/>
  <c r="AW186" i="12"/>
  <c r="BO177" i="12"/>
  <c r="BG177" i="12"/>
  <c r="AY177" i="12"/>
  <c r="AQ177" i="12"/>
  <c r="AI177" i="12"/>
  <c r="AA177" i="12"/>
  <c r="S177" i="12"/>
  <c r="K177" i="12"/>
  <c r="R177" i="12"/>
  <c r="AB177" i="12"/>
  <c r="AK177" i="12"/>
  <c r="AT177" i="12"/>
  <c r="BC177" i="12"/>
  <c r="BL177" i="12"/>
  <c r="R182" i="12"/>
  <c r="AG182" i="12"/>
  <c r="AV182" i="12"/>
  <c r="BJ182" i="12"/>
  <c r="BK183" i="12"/>
  <c r="BC183" i="12"/>
  <c r="AU183" i="12"/>
  <c r="AM183" i="12"/>
  <c r="AE183" i="12"/>
  <c r="W183" i="12"/>
  <c r="O183" i="12"/>
  <c r="BQ183" i="12"/>
  <c r="BI183" i="12"/>
  <c r="BA183" i="12"/>
  <c r="AS183" i="12"/>
  <c r="AK183" i="12"/>
  <c r="AC183" i="12"/>
  <c r="U183" i="12"/>
  <c r="M183" i="12"/>
  <c r="BM183" i="12"/>
  <c r="BB183" i="12"/>
  <c r="AQ183" i="12"/>
  <c r="AG183" i="12"/>
  <c r="V183" i="12"/>
  <c r="K183" i="12"/>
  <c r="BP183" i="12"/>
  <c r="BF183" i="12"/>
  <c r="AV183" i="12"/>
  <c r="AJ183" i="12"/>
  <c r="Z183" i="12"/>
  <c r="P183" i="12"/>
  <c r="X183" i="12"/>
  <c r="AL183" i="12"/>
  <c r="AY183" i="12"/>
  <c r="BN183" i="12"/>
  <c r="T182" i="12"/>
  <c r="AH182" i="12"/>
  <c r="AW182" i="12"/>
  <c r="BQ186" i="12"/>
  <c r="BI186" i="12"/>
  <c r="BA186" i="12"/>
  <c r="AS186" i="12"/>
  <c r="AK186" i="12"/>
  <c r="AC186" i="12"/>
  <c r="U186" i="12"/>
  <c r="M186" i="12"/>
  <c r="BP186" i="12"/>
  <c r="BH186" i="12"/>
  <c r="AZ186" i="12"/>
  <c r="AR186" i="12"/>
  <c r="AJ186" i="12"/>
  <c r="AB186" i="12"/>
  <c r="T186" i="12"/>
  <c r="L186" i="12"/>
  <c r="BO186" i="12"/>
  <c r="BG186" i="12"/>
  <c r="AY186" i="12"/>
  <c r="AQ186" i="12"/>
  <c r="AI186" i="12"/>
  <c r="AA186" i="12"/>
  <c r="S186" i="12"/>
  <c r="K186" i="12"/>
  <c r="BN186" i="12"/>
  <c r="BC186" i="12"/>
  <c r="AO186" i="12"/>
  <c r="AD186" i="12"/>
  <c r="P186" i="12"/>
  <c r="BM186" i="12"/>
  <c r="BB186" i="12"/>
  <c r="AN186" i="12"/>
  <c r="Z186" i="12"/>
  <c r="O186" i="12"/>
  <c r="BF186" i="12"/>
  <c r="AU186" i="12"/>
  <c r="AG186" i="12"/>
  <c r="V186" i="12"/>
  <c r="BE186" i="12"/>
  <c r="AT186" i="12"/>
  <c r="AF186" i="12"/>
  <c r="R186" i="12"/>
  <c r="AH186" i="12"/>
  <c r="BJ186" i="12"/>
  <c r="BQ182" i="12"/>
  <c r="BI182" i="12"/>
  <c r="BA182" i="12"/>
  <c r="AS182" i="12"/>
  <c r="AK182" i="12"/>
  <c r="AC182" i="12"/>
  <c r="U182" i="12"/>
  <c r="M182" i="12"/>
  <c r="BO182" i="12"/>
  <c r="BG182" i="12"/>
  <c r="AY182" i="12"/>
  <c r="AQ182" i="12"/>
  <c r="AI182" i="12"/>
  <c r="AA182" i="12"/>
  <c r="S182" i="12"/>
  <c r="K182" i="12"/>
  <c r="BL182" i="12"/>
  <c r="BB182" i="12"/>
  <c r="AP182" i="12"/>
  <c r="AF182" i="12"/>
  <c r="V182" i="12"/>
  <c r="J182" i="12"/>
  <c r="BP182" i="12"/>
  <c r="BE182" i="12"/>
  <c r="AU182" i="12"/>
  <c r="AJ182" i="12"/>
  <c r="Y182" i="12"/>
  <c r="O182" i="12"/>
  <c r="X182" i="12"/>
  <c r="AM182" i="12"/>
  <c r="AZ182" i="12"/>
  <c r="BN182" i="12"/>
  <c r="W177" i="12"/>
  <c r="AF177" i="12"/>
  <c r="AO177" i="12"/>
  <c r="AX177" i="12"/>
  <c r="BH177" i="12"/>
  <c r="BQ177" i="12"/>
  <c r="L182" i="12"/>
  <c r="Z182" i="12"/>
  <c r="AN182" i="12"/>
  <c r="BC182" i="12"/>
  <c r="Q183" i="12"/>
  <c r="AD183" i="12"/>
  <c r="AR183" i="12"/>
  <c r="BG183" i="12"/>
  <c r="AP186" i="12"/>
  <c r="Q153" i="12"/>
  <c r="Y153" i="12"/>
  <c r="AG153" i="12"/>
  <c r="AO153" i="12"/>
  <c r="AW153" i="12"/>
  <c r="BE153" i="12"/>
  <c r="Q157" i="12"/>
  <c r="Y157" i="12"/>
  <c r="AG157" i="12"/>
  <c r="AO157" i="12"/>
  <c r="AW157" i="12"/>
  <c r="BE157" i="12"/>
  <c r="Q161" i="12"/>
  <c r="Y161" i="12"/>
  <c r="AG161" i="12"/>
  <c r="AO161" i="12"/>
  <c r="AW161" i="12"/>
  <c r="BE161" i="12"/>
  <c r="Q165" i="12"/>
  <c r="Y165" i="12"/>
  <c r="AG165" i="12"/>
  <c r="AO165" i="12"/>
  <c r="AW165" i="12"/>
  <c r="BE165" i="12"/>
  <c r="BO169" i="12"/>
  <c r="BG169" i="12"/>
  <c r="AY169" i="12"/>
  <c r="Q169" i="12"/>
  <c r="Y169" i="12"/>
  <c r="AG169" i="12"/>
  <c r="AO169" i="12"/>
  <c r="AW169" i="12"/>
  <c r="BF169" i="12"/>
  <c r="BP169" i="12"/>
  <c r="BO173" i="12"/>
  <c r="BG173" i="12"/>
  <c r="AY173" i="12"/>
  <c r="AQ173" i="12"/>
  <c r="AI173" i="12"/>
  <c r="AA173" i="12"/>
  <c r="S173" i="12"/>
  <c r="K173" i="12"/>
  <c r="R173" i="12"/>
  <c r="AB173" i="12"/>
  <c r="AK173" i="12"/>
  <c r="AT173" i="12"/>
  <c r="BC173" i="12"/>
  <c r="BL173" i="12"/>
  <c r="O177" i="12"/>
  <c r="X177" i="12"/>
  <c r="AG177" i="12"/>
  <c r="AP177" i="12"/>
  <c r="AZ177" i="12"/>
  <c r="BI177" i="12"/>
  <c r="N182" i="12"/>
  <c r="AB182" i="12"/>
  <c r="AO182" i="12"/>
  <c r="BD182" i="12"/>
  <c r="R183" i="12"/>
  <c r="AF183" i="12"/>
  <c r="AT183" i="12"/>
  <c r="BH183" i="12"/>
  <c r="W186" i="12"/>
  <c r="AV186" i="12"/>
  <c r="Q172" i="12"/>
  <c r="Y172" i="12"/>
  <c r="AG172" i="12"/>
  <c r="AO172" i="12"/>
  <c r="AW172" i="12"/>
  <c r="BE172" i="12"/>
  <c r="Q176" i="12"/>
  <c r="Y176" i="12"/>
  <c r="AG176" i="12"/>
  <c r="AO176" i="12"/>
  <c r="AW176" i="12"/>
  <c r="BE176" i="12"/>
  <c r="L187" i="12"/>
  <c r="Z187" i="12"/>
  <c r="AN187" i="12"/>
  <c r="AY187" i="12"/>
  <c r="BO187" i="12"/>
  <c r="S187" i="12"/>
  <c r="AG187" i="12"/>
  <c r="AR187" i="12"/>
  <c r="BM187" i="12"/>
  <c r="BQ187" i="12"/>
  <c r="BI187" i="12"/>
  <c r="BL187" i="12"/>
  <c r="BC187" i="12"/>
  <c r="AU187" i="12"/>
  <c r="AM187" i="12"/>
  <c r="AE187" i="12"/>
  <c r="W187" i="12"/>
  <c r="O187" i="12"/>
  <c r="BK187" i="12"/>
  <c r="BB187" i="12"/>
  <c r="AT187" i="12"/>
  <c r="AL187" i="12"/>
  <c r="AD187" i="12"/>
  <c r="V187" i="12"/>
  <c r="N187" i="12"/>
  <c r="BJ187" i="12"/>
  <c r="BA187" i="12"/>
  <c r="AS187" i="12"/>
  <c r="AK187" i="12"/>
  <c r="AC187" i="12"/>
  <c r="U187" i="12"/>
  <c r="M187" i="12"/>
  <c r="T187" i="12"/>
  <c r="AH187" i="12"/>
  <c r="AV187" i="12"/>
  <c r="BG187" i="12"/>
  <c r="J187" i="12"/>
  <c r="X187" i="12"/>
  <c r="AI187" i="12"/>
  <c r="AW187" i="12"/>
  <c r="BH187" i="12"/>
  <c r="AB190" i="12"/>
  <c r="BK190" i="12"/>
  <c r="BC190" i="12"/>
  <c r="AU190" i="12"/>
  <c r="AM190" i="12"/>
  <c r="AE190" i="12"/>
  <c r="W190" i="12"/>
  <c r="O190" i="12"/>
  <c r="BO190" i="12"/>
  <c r="BG190" i="12"/>
  <c r="AY190" i="12"/>
  <c r="AQ190" i="12"/>
  <c r="AI190" i="12"/>
  <c r="AA190" i="12"/>
  <c r="S190" i="12"/>
  <c r="K190" i="12"/>
  <c r="BN190" i="12"/>
  <c r="BD190" i="12"/>
  <c r="AS190" i="12"/>
  <c r="AH190" i="12"/>
  <c r="X190" i="12"/>
  <c r="M190" i="12"/>
  <c r="BM190" i="12"/>
  <c r="BB190" i="12"/>
  <c r="AR190" i="12"/>
  <c r="AG190" i="12"/>
  <c r="V190" i="12"/>
  <c r="L190" i="12"/>
  <c r="BL190" i="12"/>
  <c r="BA190" i="12"/>
  <c r="AP190" i="12"/>
  <c r="AF190" i="12"/>
  <c r="U190" i="12"/>
  <c r="J190" i="12"/>
  <c r="BI190" i="12"/>
  <c r="AX190" i="12"/>
  <c r="AN190" i="12"/>
  <c r="AC190" i="12"/>
  <c r="R190" i="12"/>
  <c r="AD190" i="12"/>
  <c r="AZ190" i="12"/>
  <c r="BO192" i="12"/>
  <c r="BG192" i="12"/>
  <c r="AY192" i="12"/>
  <c r="AQ192" i="12"/>
  <c r="AI192" i="12"/>
  <c r="AA192" i="12"/>
  <c r="S192" i="12"/>
  <c r="K192" i="12"/>
  <c r="BK192" i="12"/>
  <c r="BC192" i="12"/>
  <c r="AU192" i="12"/>
  <c r="AM192" i="12"/>
  <c r="AE192" i="12"/>
  <c r="W192" i="12"/>
  <c r="O192" i="12"/>
  <c r="T192" i="12"/>
  <c r="AD192" i="12"/>
  <c r="AO192" i="12"/>
  <c r="AZ192" i="12"/>
  <c r="BJ192" i="12"/>
  <c r="BO200" i="12"/>
  <c r="BG200" i="12"/>
  <c r="AY200" i="12"/>
  <c r="AQ200" i="12"/>
  <c r="AI200" i="12"/>
  <c r="AA200" i="12"/>
  <c r="S200" i="12"/>
  <c r="K200" i="12"/>
  <c r="BK200" i="12"/>
  <c r="BC200" i="12"/>
  <c r="AU200" i="12"/>
  <c r="AM200" i="12"/>
  <c r="AE200" i="12"/>
  <c r="W200" i="12"/>
  <c r="O200" i="12"/>
  <c r="BL200" i="12"/>
  <c r="BA200" i="12"/>
  <c r="AP200" i="12"/>
  <c r="AF200" i="12"/>
  <c r="U200" i="12"/>
  <c r="J200" i="12"/>
  <c r="BI200" i="12"/>
  <c r="AX200" i="12"/>
  <c r="AN200" i="12"/>
  <c r="AC200" i="12"/>
  <c r="R200" i="12"/>
  <c r="BQ200" i="12"/>
  <c r="BF200" i="12"/>
  <c r="AV200" i="12"/>
  <c r="AK200" i="12"/>
  <c r="Z200" i="12"/>
  <c r="P200" i="12"/>
  <c r="BP200" i="12"/>
  <c r="BE200" i="12"/>
  <c r="AT200" i="12"/>
  <c r="AJ200" i="12"/>
  <c r="Y200" i="12"/>
  <c r="N200" i="12"/>
  <c r="BM200" i="12"/>
  <c r="BB200" i="12"/>
  <c r="AR200" i="12"/>
  <c r="AG200" i="12"/>
  <c r="V200" i="12"/>
  <c r="L200" i="12"/>
  <c r="AL200" i="12"/>
  <c r="BN200" i="12"/>
  <c r="M200" i="12"/>
  <c r="AO200" i="12"/>
  <c r="Q181" i="12"/>
  <c r="Y181" i="12"/>
  <c r="AG181" i="12"/>
  <c r="AO181" i="12"/>
  <c r="AW181" i="12"/>
  <c r="BE181" i="12"/>
  <c r="BM181" i="12"/>
  <c r="Q185" i="12"/>
  <c r="Y185" i="12"/>
  <c r="AG185" i="12"/>
  <c r="AO185" i="12"/>
  <c r="AW185" i="12"/>
  <c r="BE185" i="12"/>
  <c r="BM185" i="12"/>
  <c r="BO188" i="12"/>
  <c r="BG188" i="12"/>
  <c r="AY188" i="12"/>
  <c r="AQ188" i="12"/>
  <c r="AI188" i="12"/>
  <c r="AA188" i="12"/>
  <c r="S188" i="12"/>
  <c r="K188" i="12"/>
  <c r="BK188" i="12"/>
  <c r="BC188" i="12"/>
  <c r="AU188" i="12"/>
  <c r="AM188" i="12"/>
  <c r="AE188" i="12"/>
  <c r="W188" i="12"/>
  <c r="O188" i="12"/>
  <c r="T188" i="12"/>
  <c r="AD188" i="12"/>
  <c r="AO188" i="12"/>
  <c r="AZ188" i="12"/>
  <c r="BJ188" i="12"/>
  <c r="L192" i="12"/>
  <c r="V192" i="12"/>
  <c r="AG192" i="12"/>
  <c r="AR192" i="12"/>
  <c r="BB192" i="12"/>
  <c r="BM192" i="12"/>
  <c r="BK198" i="12"/>
  <c r="BC198" i="12"/>
  <c r="AU198" i="12"/>
  <c r="AM198" i="12"/>
  <c r="AE198" i="12"/>
  <c r="W198" i="12"/>
  <c r="O198" i="12"/>
  <c r="BO198" i="12"/>
  <c r="BG198" i="12"/>
  <c r="AY198" i="12"/>
  <c r="AQ198" i="12"/>
  <c r="AI198" i="12"/>
  <c r="AA198" i="12"/>
  <c r="S198" i="12"/>
  <c r="K198" i="12"/>
  <c r="BN198" i="12"/>
  <c r="BF198" i="12"/>
  <c r="AX198" i="12"/>
  <c r="AP198" i="12"/>
  <c r="AH198" i="12"/>
  <c r="Z198" i="12"/>
  <c r="R198" i="12"/>
  <c r="J198" i="12"/>
  <c r="BL198" i="12"/>
  <c r="BD198" i="12"/>
  <c r="AV198" i="12"/>
  <c r="AN198" i="12"/>
  <c r="AF198" i="12"/>
  <c r="X198" i="12"/>
  <c r="P198" i="12"/>
  <c r="Y198" i="12"/>
  <c r="AO198" i="12"/>
  <c r="BE198" i="12"/>
  <c r="Q200" i="12"/>
  <c r="AS200" i="12"/>
  <c r="P184" i="12"/>
  <c r="X184" i="12"/>
  <c r="AF184" i="12"/>
  <c r="AN184" i="12"/>
  <c r="AV184" i="12"/>
  <c r="BD184" i="12"/>
  <c r="BL184" i="12"/>
  <c r="J185" i="12"/>
  <c r="R185" i="12"/>
  <c r="Z185" i="12"/>
  <c r="AH185" i="12"/>
  <c r="AP185" i="12"/>
  <c r="AX185" i="12"/>
  <c r="BF185" i="12"/>
  <c r="BN185" i="12"/>
  <c r="J188" i="12"/>
  <c r="U188" i="12"/>
  <c r="AF188" i="12"/>
  <c r="AP188" i="12"/>
  <c r="BA188" i="12"/>
  <c r="BL188" i="12"/>
  <c r="M192" i="12"/>
  <c r="X192" i="12"/>
  <c r="AH192" i="12"/>
  <c r="AS192" i="12"/>
  <c r="BD192" i="12"/>
  <c r="BN192" i="12"/>
  <c r="N194" i="12"/>
  <c r="Y194" i="12"/>
  <c r="AJ194" i="12"/>
  <c r="AT194" i="12"/>
  <c r="BE194" i="12"/>
  <c r="N196" i="12"/>
  <c r="Y196" i="12"/>
  <c r="AJ196" i="12"/>
  <c r="AT196" i="12"/>
  <c r="BE196" i="12"/>
  <c r="L198" i="12"/>
  <c r="AB198" i="12"/>
  <c r="AR198" i="12"/>
  <c r="BH198" i="12"/>
  <c r="T200" i="12"/>
  <c r="AW200" i="12"/>
  <c r="Q180" i="12"/>
  <c r="Y180" i="12"/>
  <c r="AG180" i="12"/>
  <c r="AO180" i="12"/>
  <c r="AW180" i="12"/>
  <c r="BE180" i="12"/>
  <c r="K181" i="12"/>
  <c r="S181" i="12"/>
  <c r="AA181" i="12"/>
  <c r="AI181" i="12"/>
  <c r="AQ181" i="12"/>
  <c r="AY181" i="12"/>
  <c r="BG181" i="12"/>
  <c r="Q184" i="12"/>
  <c r="Y184" i="12"/>
  <c r="AG184" i="12"/>
  <c r="AO184" i="12"/>
  <c r="AW184" i="12"/>
  <c r="BE184" i="12"/>
  <c r="K185" i="12"/>
  <c r="S185" i="12"/>
  <c r="AA185" i="12"/>
  <c r="AI185" i="12"/>
  <c r="AQ185" i="12"/>
  <c r="AY185" i="12"/>
  <c r="BG185" i="12"/>
  <c r="L188" i="12"/>
  <c r="V188" i="12"/>
  <c r="AG188" i="12"/>
  <c r="AR188" i="12"/>
  <c r="BB188" i="12"/>
  <c r="BM188" i="12"/>
  <c r="N192" i="12"/>
  <c r="Y192" i="12"/>
  <c r="AJ192" i="12"/>
  <c r="AT192" i="12"/>
  <c r="BE192" i="12"/>
  <c r="BP192" i="12"/>
  <c r="M198" i="12"/>
  <c r="AC198" i="12"/>
  <c r="AS198" i="12"/>
  <c r="BI198" i="12"/>
  <c r="X200" i="12"/>
  <c r="AZ200" i="12"/>
  <c r="BS201" i="12"/>
  <c r="Q198" i="12"/>
  <c r="AG198" i="12"/>
  <c r="AW198" i="12"/>
  <c r="BM198" i="12"/>
  <c r="AD200" i="12"/>
  <c r="BH200" i="12"/>
  <c r="R192" i="12"/>
  <c r="AC192" i="12"/>
  <c r="AN192" i="12"/>
  <c r="AX192" i="12"/>
  <c r="BI192" i="12"/>
  <c r="BK194" i="12"/>
  <c r="BC194" i="12"/>
  <c r="AU194" i="12"/>
  <c r="AM194" i="12"/>
  <c r="AE194" i="12"/>
  <c r="W194" i="12"/>
  <c r="O194" i="12"/>
  <c r="BO194" i="12"/>
  <c r="BG194" i="12"/>
  <c r="AY194" i="12"/>
  <c r="AQ194" i="12"/>
  <c r="AI194" i="12"/>
  <c r="AA194" i="12"/>
  <c r="S194" i="12"/>
  <c r="K194" i="12"/>
  <c r="T194" i="12"/>
  <c r="AD194" i="12"/>
  <c r="AO194" i="12"/>
  <c r="AZ194" i="12"/>
  <c r="BJ194" i="12"/>
  <c r="BO196" i="12"/>
  <c r="BG196" i="12"/>
  <c r="AY196" i="12"/>
  <c r="AQ196" i="12"/>
  <c r="AI196" i="12"/>
  <c r="AA196" i="12"/>
  <c r="S196" i="12"/>
  <c r="K196" i="12"/>
  <c r="BK196" i="12"/>
  <c r="BC196" i="12"/>
  <c r="AU196" i="12"/>
  <c r="AM196" i="12"/>
  <c r="AE196" i="12"/>
  <c r="W196" i="12"/>
  <c r="O196" i="12"/>
  <c r="T196" i="12"/>
  <c r="AD196" i="12"/>
  <c r="AO196" i="12"/>
  <c r="AZ196" i="12"/>
  <c r="BJ196" i="12"/>
  <c r="T198" i="12"/>
  <c r="AJ198" i="12"/>
  <c r="AZ198" i="12"/>
  <c r="BP198" i="12"/>
  <c r="AH200" i="12"/>
  <c r="BJ200" i="12"/>
  <c r="M202" i="12"/>
  <c r="Z202" i="12"/>
  <c r="AL202" i="12"/>
  <c r="AZ202" i="12"/>
  <c r="BM202" i="12"/>
  <c r="BL208" i="12"/>
  <c r="BD208" i="12"/>
  <c r="AV208" i="12"/>
  <c r="AN208" i="12"/>
  <c r="AF208" i="12"/>
  <c r="X208" i="12"/>
  <c r="P208" i="12"/>
  <c r="BK208" i="12"/>
  <c r="BC208" i="12"/>
  <c r="AU208" i="12"/>
  <c r="AM208" i="12"/>
  <c r="AE208" i="12"/>
  <c r="W208" i="12"/>
  <c r="O208" i="12"/>
  <c r="BQ208" i="12"/>
  <c r="BI208" i="12"/>
  <c r="BA208" i="12"/>
  <c r="AS208" i="12"/>
  <c r="AK208" i="12"/>
  <c r="AC208" i="12"/>
  <c r="U208" i="12"/>
  <c r="M208" i="12"/>
  <c r="BN208" i="12"/>
  <c r="BF208" i="12"/>
  <c r="AX208" i="12"/>
  <c r="AP208" i="12"/>
  <c r="AH208" i="12"/>
  <c r="Z208" i="12"/>
  <c r="R208" i="12"/>
  <c r="J208" i="12"/>
  <c r="BP208" i="12"/>
  <c r="AZ208" i="12"/>
  <c r="AJ208" i="12"/>
  <c r="T208" i="12"/>
  <c r="BO208" i="12"/>
  <c r="AY208" i="12"/>
  <c r="AI208" i="12"/>
  <c r="S208" i="12"/>
  <c r="BM208" i="12"/>
  <c r="AW208" i="12"/>
  <c r="AG208" i="12"/>
  <c r="Q208" i="12"/>
  <c r="BH208" i="12"/>
  <c r="AR208" i="12"/>
  <c r="AB208" i="12"/>
  <c r="L208" i="12"/>
  <c r="BB208" i="12"/>
  <c r="AL208" i="12"/>
  <c r="V208" i="12"/>
  <c r="AT208" i="12"/>
  <c r="Q202" i="12"/>
  <c r="AC202" i="12"/>
  <c r="AP202" i="12"/>
  <c r="BB202" i="12"/>
  <c r="BP202" i="12"/>
  <c r="N208" i="12"/>
  <c r="BG208" i="12"/>
  <c r="Q189" i="12"/>
  <c r="Y189" i="12"/>
  <c r="AG189" i="12"/>
  <c r="AO189" i="12"/>
  <c r="AW189" i="12"/>
  <c r="BE189" i="12"/>
  <c r="BM189" i="12"/>
  <c r="M191" i="12"/>
  <c r="U191" i="12"/>
  <c r="AC191" i="12"/>
  <c r="AK191" i="12"/>
  <c r="AS191" i="12"/>
  <c r="BA191" i="12"/>
  <c r="BI191" i="12"/>
  <c r="BQ191" i="12"/>
  <c r="Q193" i="12"/>
  <c r="Y193" i="12"/>
  <c r="AG193" i="12"/>
  <c r="AO193" i="12"/>
  <c r="AW193" i="12"/>
  <c r="BE193" i="12"/>
  <c r="BM193" i="12"/>
  <c r="U195" i="12"/>
  <c r="AC195" i="12"/>
  <c r="AK195" i="12"/>
  <c r="AS195" i="12"/>
  <c r="BA195" i="12"/>
  <c r="BI195" i="12"/>
  <c r="BQ195" i="12"/>
  <c r="Q197" i="12"/>
  <c r="Y197" i="12"/>
  <c r="AG197" i="12"/>
  <c r="AO197" i="12"/>
  <c r="AW197" i="12"/>
  <c r="BE197" i="12"/>
  <c r="BM197" i="12"/>
  <c r="M199" i="12"/>
  <c r="U199" i="12"/>
  <c r="AC199" i="12"/>
  <c r="AK199" i="12"/>
  <c r="AU199" i="12"/>
  <c r="BF199" i="12"/>
  <c r="R202" i="12"/>
  <c r="AD202" i="12"/>
  <c r="AR202" i="12"/>
  <c r="BE202" i="12"/>
  <c r="BQ202" i="12"/>
  <c r="Q204" i="12"/>
  <c r="AG204" i="12"/>
  <c r="AY204" i="12"/>
  <c r="Y208" i="12"/>
  <c r="BJ208" i="12"/>
  <c r="T202" i="12"/>
  <c r="AG202" i="12"/>
  <c r="AS202" i="12"/>
  <c r="BK202" i="12"/>
  <c r="BC202" i="12"/>
  <c r="AU202" i="12"/>
  <c r="AM202" i="12"/>
  <c r="AE202" i="12"/>
  <c r="W202" i="12"/>
  <c r="O202" i="12"/>
  <c r="BO202" i="12"/>
  <c r="BG202" i="12"/>
  <c r="AY202" i="12"/>
  <c r="AQ202" i="12"/>
  <c r="AI202" i="12"/>
  <c r="AA202" i="12"/>
  <c r="S202" i="12"/>
  <c r="K202" i="12"/>
  <c r="BL202" i="12"/>
  <c r="BD202" i="12"/>
  <c r="AV202" i="12"/>
  <c r="AN202" i="12"/>
  <c r="AF202" i="12"/>
  <c r="X202" i="12"/>
  <c r="P202" i="12"/>
  <c r="U202" i="12"/>
  <c r="AH202" i="12"/>
  <c r="AT202" i="12"/>
  <c r="BH202" i="12"/>
  <c r="AD208" i="12"/>
  <c r="M189" i="12"/>
  <c r="U189" i="12"/>
  <c r="AC189" i="12"/>
  <c r="AK189" i="12"/>
  <c r="AS189" i="12"/>
  <c r="BA189" i="12"/>
  <c r="BI189" i="12"/>
  <c r="Q191" i="12"/>
  <c r="Y191" i="12"/>
  <c r="AG191" i="12"/>
  <c r="AO191" i="12"/>
  <c r="AW191" i="12"/>
  <c r="BE191" i="12"/>
  <c r="M193" i="12"/>
  <c r="U193" i="12"/>
  <c r="AC193" i="12"/>
  <c r="AK193" i="12"/>
  <c r="AS193" i="12"/>
  <c r="BA193" i="12"/>
  <c r="BI193" i="12"/>
  <c r="Q195" i="12"/>
  <c r="Y195" i="12"/>
  <c r="AG195" i="12"/>
  <c r="AO195" i="12"/>
  <c r="AW195" i="12"/>
  <c r="BE195" i="12"/>
  <c r="M197" i="12"/>
  <c r="U197" i="12"/>
  <c r="AC197" i="12"/>
  <c r="AK197" i="12"/>
  <c r="AS197" i="12"/>
  <c r="BA197" i="12"/>
  <c r="BI197" i="12"/>
  <c r="BM199" i="12"/>
  <c r="BE199" i="12"/>
  <c r="AW199" i="12"/>
  <c r="AO199" i="12"/>
  <c r="BQ199" i="12"/>
  <c r="BI199" i="12"/>
  <c r="BA199" i="12"/>
  <c r="AS199" i="12"/>
  <c r="Q199" i="12"/>
  <c r="Y199" i="12"/>
  <c r="AG199" i="12"/>
  <c r="AP199" i="12"/>
  <c r="AZ199" i="12"/>
  <c r="BK199" i="12"/>
  <c r="L202" i="12"/>
  <c r="Y202" i="12"/>
  <c r="AK202" i="12"/>
  <c r="AX202" i="12"/>
  <c r="BJ202" i="12"/>
  <c r="BK204" i="12"/>
  <c r="BC204" i="12"/>
  <c r="AU204" i="12"/>
  <c r="AM204" i="12"/>
  <c r="BJ204" i="12"/>
  <c r="BA204" i="12"/>
  <c r="AR204" i="12"/>
  <c r="AI204" i="12"/>
  <c r="AA204" i="12"/>
  <c r="S204" i="12"/>
  <c r="K204" i="12"/>
  <c r="BI204" i="12"/>
  <c r="AZ204" i="12"/>
  <c r="AQ204" i="12"/>
  <c r="AH204" i="12"/>
  <c r="Z204" i="12"/>
  <c r="R204" i="12"/>
  <c r="J204" i="12"/>
  <c r="BO204" i="12"/>
  <c r="BF204" i="12"/>
  <c r="AW204" i="12"/>
  <c r="AN204" i="12"/>
  <c r="AE204" i="12"/>
  <c r="W204" i="12"/>
  <c r="O204" i="12"/>
  <c r="BL204" i="12"/>
  <c r="BB204" i="12"/>
  <c r="AS204" i="12"/>
  <c r="AJ204" i="12"/>
  <c r="AB204" i="12"/>
  <c r="T204" i="12"/>
  <c r="L204" i="12"/>
  <c r="Y204" i="12"/>
  <c r="AP204" i="12"/>
  <c r="BH204" i="12"/>
  <c r="AQ208" i="12"/>
  <c r="J203" i="12"/>
  <c r="R203" i="12"/>
  <c r="Z203" i="12"/>
  <c r="AH203" i="12"/>
  <c r="AP203" i="12"/>
  <c r="AX203" i="12"/>
  <c r="BF203" i="12"/>
  <c r="BN203" i="12"/>
  <c r="N207" i="12"/>
  <c r="Z207" i="12"/>
  <c r="AM207" i="12"/>
  <c r="AZ207" i="12"/>
  <c r="BM207" i="12"/>
  <c r="Q201" i="12"/>
  <c r="Y201" i="12"/>
  <c r="AG201" i="12"/>
  <c r="AO201" i="12"/>
  <c r="AW201" i="12"/>
  <c r="BE201" i="12"/>
  <c r="BM201" i="12"/>
  <c r="M203" i="12"/>
  <c r="U203" i="12"/>
  <c r="AC203" i="12"/>
  <c r="AK203" i="12"/>
  <c r="AS203" i="12"/>
  <c r="BA203" i="12"/>
  <c r="BI203" i="12"/>
  <c r="BQ203" i="12"/>
  <c r="BK211" i="12"/>
  <c r="BC211" i="12"/>
  <c r="AU211" i="12"/>
  <c r="AM211" i="12"/>
  <c r="AE211" i="12"/>
  <c r="BQ211" i="12"/>
  <c r="BI211" i="12"/>
  <c r="BA211" i="12"/>
  <c r="AS211" i="12"/>
  <c r="AK211" i="12"/>
  <c r="AC211" i="12"/>
  <c r="U211" i="12"/>
  <c r="M211" i="12"/>
  <c r="BO211" i="12"/>
  <c r="BG211" i="12"/>
  <c r="AY211" i="12"/>
  <c r="AQ211" i="12"/>
  <c r="AI211" i="12"/>
  <c r="BF211" i="12"/>
  <c r="AT211" i="12"/>
  <c r="AG211" i="12"/>
  <c r="W211" i="12"/>
  <c r="N211" i="12"/>
  <c r="BE211" i="12"/>
  <c r="AR211" i="12"/>
  <c r="AF211" i="12"/>
  <c r="V211" i="12"/>
  <c r="L211" i="12"/>
  <c r="BN211" i="12"/>
  <c r="BB211" i="12"/>
  <c r="AO211" i="12"/>
  <c r="AB211" i="12"/>
  <c r="S211" i="12"/>
  <c r="J211" i="12"/>
  <c r="BL211" i="12"/>
  <c r="AX211" i="12"/>
  <c r="AL211" i="12"/>
  <c r="Z211" i="12"/>
  <c r="Q211" i="12"/>
  <c r="BJ211" i="12"/>
  <c r="AW211" i="12"/>
  <c r="AJ211" i="12"/>
  <c r="Y211" i="12"/>
  <c r="P211" i="12"/>
  <c r="AH211" i="12"/>
  <c r="BP211" i="12"/>
  <c r="AN211" i="12"/>
  <c r="BQ207" i="12"/>
  <c r="BI207" i="12"/>
  <c r="BA207" i="12"/>
  <c r="AS207" i="12"/>
  <c r="AK207" i="12"/>
  <c r="AC207" i="12"/>
  <c r="U207" i="12"/>
  <c r="M207" i="12"/>
  <c r="BO207" i="12"/>
  <c r="BG207" i="12"/>
  <c r="AY207" i="12"/>
  <c r="AQ207" i="12"/>
  <c r="AI207" i="12"/>
  <c r="AA207" i="12"/>
  <c r="S207" i="12"/>
  <c r="K207" i="12"/>
  <c r="BL207" i="12"/>
  <c r="BD207" i="12"/>
  <c r="AV207" i="12"/>
  <c r="AN207" i="12"/>
  <c r="AF207" i="12"/>
  <c r="X207" i="12"/>
  <c r="P207" i="12"/>
  <c r="V207" i="12"/>
  <c r="AH207" i="12"/>
  <c r="AU207" i="12"/>
  <c r="BH207" i="12"/>
  <c r="O211" i="12"/>
  <c r="AP211" i="12"/>
  <c r="BD203" i="12"/>
  <c r="BL203" i="12"/>
  <c r="M201" i="12"/>
  <c r="U201" i="12"/>
  <c r="AC201" i="12"/>
  <c r="AK201" i="12"/>
  <c r="AS201" i="12"/>
  <c r="BA201" i="12"/>
  <c r="BI201" i="12"/>
  <c r="Q203" i="12"/>
  <c r="Y203" i="12"/>
  <c r="AG203" i="12"/>
  <c r="AO203" i="12"/>
  <c r="AW203" i="12"/>
  <c r="BE203" i="12"/>
  <c r="BL215" i="12"/>
  <c r="BD215" i="12"/>
  <c r="AV215" i="12"/>
  <c r="AN215" i="12"/>
  <c r="AF215" i="12"/>
  <c r="X215" i="12"/>
  <c r="P215" i="12"/>
  <c r="BK215" i="12"/>
  <c r="BC215" i="12"/>
  <c r="AU215" i="12"/>
  <c r="AM215" i="12"/>
  <c r="AE215" i="12"/>
  <c r="W215" i="12"/>
  <c r="O215" i="12"/>
  <c r="BQ215" i="12"/>
  <c r="BI215" i="12"/>
  <c r="BA215" i="12"/>
  <c r="AS215" i="12"/>
  <c r="AK215" i="12"/>
  <c r="AC215" i="12"/>
  <c r="U215" i="12"/>
  <c r="M215" i="12"/>
  <c r="BO215" i="12"/>
  <c r="BG215" i="12"/>
  <c r="AY215" i="12"/>
  <c r="AQ215" i="12"/>
  <c r="AI215" i="12"/>
  <c r="AA215" i="12"/>
  <c r="S215" i="12"/>
  <c r="K215" i="12"/>
  <c r="BJ215" i="12"/>
  <c r="AT215" i="12"/>
  <c r="AD215" i="12"/>
  <c r="N215" i="12"/>
  <c r="BH215" i="12"/>
  <c r="AR215" i="12"/>
  <c r="AB215" i="12"/>
  <c r="L215" i="12"/>
  <c r="BF215" i="12"/>
  <c r="AP215" i="12"/>
  <c r="Z215" i="12"/>
  <c r="J215" i="12"/>
  <c r="BB215" i="12"/>
  <c r="AL215" i="12"/>
  <c r="V215" i="12"/>
  <c r="BP215" i="12"/>
  <c r="AZ215" i="12"/>
  <c r="AJ215" i="12"/>
  <c r="T215" i="12"/>
  <c r="BN215" i="12"/>
  <c r="AX215" i="12"/>
  <c r="AH215" i="12"/>
  <c r="R215" i="12"/>
  <c r="BM215" i="12"/>
  <c r="AW215" i="12"/>
  <c r="AG215" i="12"/>
  <c r="Q215" i="12"/>
  <c r="BH209" i="12"/>
  <c r="BP209" i="12"/>
  <c r="V210" i="12"/>
  <c r="AD210" i="12"/>
  <c r="AL210" i="12"/>
  <c r="AT210" i="12"/>
  <c r="BC210" i="12"/>
  <c r="AU205" i="12"/>
  <c r="BC205" i="12"/>
  <c r="BK205" i="12"/>
  <c r="Q206" i="12"/>
  <c r="Y206" i="12"/>
  <c r="AG206" i="12"/>
  <c r="AO206" i="12"/>
  <c r="AW206" i="12"/>
  <c r="BE206" i="12"/>
  <c r="BM206" i="12"/>
  <c r="AU209" i="12"/>
  <c r="BC209" i="12"/>
  <c r="BK209" i="12"/>
  <c r="BO210" i="12"/>
  <c r="BG210" i="12"/>
  <c r="AY210" i="12"/>
  <c r="Q210" i="12"/>
  <c r="Y210" i="12"/>
  <c r="AG210" i="12"/>
  <c r="AO210" i="12"/>
  <c r="AW210" i="12"/>
  <c r="BF210" i="12"/>
  <c r="BP210" i="12"/>
  <c r="Q205" i="12"/>
  <c r="Y205" i="12"/>
  <c r="BR205" i="12" s="1"/>
  <c r="AG205" i="12"/>
  <c r="AO205" i="12"/>
  <c r="AW205" i="12"/>
  <c r="BE205" i="12"/>
  <c r="K206" i="12"/>
  <c r="S206" i="12"/>
  <c r="AA206" i="12"/>
  <c r="AI206" i="12"/>
  <c r="AQ206" i="12"/>
  <c r="AY206" i="12"/>
  <c r="BG206" i="12"/>
  <c r="Q209" i="12"/>
  <c r="Y209" i="12"/>
  <c r="AG209" i="12"/>
  <c r="AO209" i="12"/>
  <c r="AW209" i="12"/>
  <c r="BE209" i="12"/>
  <c r="BM209" i="12"/>
  <c r="K210" i="12"/>
  <c r="S210" i="12"/>
  <c r="AA210" i="12"/>
  <c r="AI210" i="12"/>
  <c r="AQ210" i="12"/>
  <c r="AZ210" i="12"/>
  <c r="BI210" i="12"/>
  <c r="R209" i="12"/>
  <c r="Z209" i="12"/>
  <c r="AH209" i="12"/>
  <c r="AP209" i="12"/>
  <c r="AX209" i="12"/>
  <c r="BF209" i="12"/>
  <c r="L210" i="12"/>
  <c r="T210" i="12"/>
  <c r="AB210" i="12"/>
  <c r="AJ210" i="12"/>
  <c r="AR210" i="12"/>
  <c r="BA210" i="12"/>
  <c r="BJ210" i="12"/>
  <c r="BS221" i="12"/>
  <c r="AB222" i="12"/>
  <c r="Q218" i="12"/>
  <c r="AB218" i="12"/>
  <c r="AL218" i="12"/>
  <c r="AW218" i="12"/>
  <c r="BN222" i="12"/>
  <c r="BF222" i="12"/>
  <c r="AX222" i="12"/>
  <c r="AP222" i="12"/>
  <c r="AH222" i="12"/>
  <c r="Z222" i="12"/>
  <c r="R222" i="12"/>
  <c r="J222" i="12"/>
  <c r="BL222" i="12"/>
  <c r="BD222" i="12"/>
  <c r="AV222" i="12"/>
  <c r="AN222" i="12"/>
  <c r="AF222" i="12"/>
  <c r="X222" i="12"/>
  <c r="P222" i="12"/>
  <c r="BK222" i="12"/>
  <c r="BC222" i="12"/>
  <c r="AU222" i="12"/>
  <c r="AM222" i="12"/>
  <c r="AE222" i="12"/>
  <c r="W222" i="12"/>
  <c r="O222" i="12"/>
  <c r="BQ222" i="12"/>
  <c r="BI222" i="12"/>
  <c r="BA222" i="12"/>
  <c r="AS222" i="12"/>
  <c r="AK222" i="12"/>
  <c r="AC222" i="12"/>
  <c r="U222" i="12"/>
  <c r="M222" i="12"/>
  <c r="BO222" i="12"/>
  <c r="BG222" i="12"/>
  <c r="AY222" i="12"/>
  <c r="AQ222" i="12"/>
  <c r="AI222" i="12"/>
  <c r="AA222" i="12"/>
  <c r="S222" i="12"/>
  <c r="K222" i="12"/>
  <c r="AD222" i="12"/>
  <c r="AZ222" i="12"/>
  <c r="M212" i="12"/>
  <c r="U212" i="12"/>
  <c r="AC212" i="12"/>
  <c r="AK212" i="12"/>
  <c r="AS212" i="12"/>
  <c r="BA212" i="12"/>
  <c r="BI212" i="12"/>
  <c r="BQ212" i="12"/>
  <c r="BK213" i="12"/>
  <c r="Q214" i="12"/>
  <c r="Y214" i="12"/>
  <c r="AG214" i="12"/>
  <c r="AO214" i="12"/>
  <c r="AW214" i="12"/>
  <c r="BE214" i="12"/>
  <c r="BM214" i="12"/>
  <c r="M216" i="12"/>
  <c r="U216" i="12"/>
  <c r="AC216" i="12"/>
  <c r="AK216" i="12"/>
  <c r="AS216" i="12"/>
  <c r="BA216" i="12"/>
  <c r="BI216" i="12"/>
  <c r="BQ216" i="12"/>
  <c r="BK218" i="12"/>
  <c r="BC218" i="12"/>
  <c r="AU218" i="12"/>
  <c r="AM218" i="12"/>
  <c r="AE218" i="12"/>
  <c r="W218" i="12"/>
  <c r="O218" i="12"/>
  <c r="BQ218" i="12"/>
  <c r="BO218" i="12"/>
  <c r="BG218" i="12"/>
  <c r="AY218" i="12"/>
  <c r="AQ218" i="12"/>
  <c r="AI218" i="12"/>
  <c r="AA218" i="12"/>
  <c r="S218" i="12"/>
  <c r="R218" i="12"/>
  <c r="AC218" i="12"/>
  <c r="AN218" i="12"/>
  <c r="AX218" i="12"/>
  <c r="BI218" i="12"/>
  <c r="L222" i="12"/>
  <c r="AG222" i="12"/>
  <c r="BB222" i="12"/>
  <c r="AN217" i="12"/>
  <c r="AV217" i="12"/>
  <c r="BD217" i="12"/>
  <c r="BL217" i="12"/>
  <c r="J218" i="12"/>
  <c r="T218" i="12"/>
  <c r="AD218" i="12"/>
  <c r="AO218" i="12"/>
  <c r="AZ218" i="12"/>
  <c r="BJ218" i="12"/>
  <c r="N222" i="12"/>
  <c r="AJ222" i="12"/>
  <c r="BE222" i="12"/>
  <c r="O212" i="12"/>
  <c r="W212" i="12"/>
  <c r="AE212" i="12"/>
  <c r="AM212" i="12"/>
  <c r="AU212" i="12"/>
  <c r="BC212" i="12"/>
  <c r="BK212" i="12"/>
  <c r="Q213" i="12"/>
  <c r="Y213" i="12"/>
  <c r="AG213" i="12"/>
  <c r="AO213" i="12"/>
  <c r="AW213" i="12"/>
  <c r="BE213" i="12"/>
  <c r="BM213" i="12"/>
  <c r="K214" i="12"/>
  <c r="S214" i="12"/>
  <c r="AA214" i="12"/>
  <c r="AI214" i="12"/>
  <c r="AQ214" i="12"/>
  <c r="AY214" i="12"/>
  <c r="BG214" i="12"/>
  <c r="BO214" i="12"/>
  <c r="O216" i="12"/>
  <c r="W216" i="12"/>
  <c r="AE216" i="12"/>
  <c r="AM216" i="12"/>
  <c r="AU216" i="12"/>
  <c r="BC216" i="12"/>
  <c r="BK216" i="12"/>
  <c r="Q217" i="12"/>
  <c r="Y217" i="12"/>
  <c r="AG217" i="12"/>
  <c r="AO217" i="12"/>
  <c r="AW217" i="12"/>
  <c r="BE217" i="12"/>
  <c r="BM217" i="12"/>
  <c r="K218" i="12"/>
  <c r="U218" i="12"/>
  <c r="AF218" i="12"/>
  <c r="AP218" i="12"/>
  <c r="BA218" i="12"/>
  <c r="BL218" i="12"/>
  <c r="Q222" i="12"/>
  <c r="AL222" i="12"/>
  <c r="BH222" i="12"/>
  <c r="T222" i="12"/>
  <c r="AO222" i="12"/>
  <c r="BJ222" i="12"/>
  <c r="Q212" i="12"/>
  <c r="Y212" i="12"/>
  <c r="AG212" i="12"/>
  <c r="AO212" i="12"/>
  <c r="AW212" i="12"/>
  <c r="BE212" i="12"/>
  <c r="BG213" i="12"/>
  <c r="M214" i="12"/>
  <c r="U214" i="12"/>
  <c r="AC214" i="12"/>
  <c r="AK214" i="12"/>
  <c r="AS214" i="12"/>
  <c r="BA214" i="12"/>
  <c r="BI214" i="12"/>
  <c r="Q216" i="12"/>
  <c r="Y216" i="12"/>
  <c r="AG216" i="12"/>
  <c r="AO216" i="12"/>
  <c r="AW216" i="12"/>
  <c r="BE216" i="12"/>
  <c r="BM216" i="12"/>
  <c r="BO217" i="12"/>
  <c r="M218" i="12"/>
  <c r="X218" i="12"/>
  <c r="AH218" i="12"/>
  <c r="AS218" i="12"/>
  <c r="BD218" i="12"/>
  <c r="BN218" i="12"/>
  <c r="V222" i="12"/>
  <c r="AR222" i="12"/>
  <c r="BM222" i="12"/>
  <c r="J216" i="12"/>
  <c r="R216" i="12"/>
  <c r="Z216" i="12"/>
  <c r="AH216" i="12"/>
  <c r="AP216" i="12"/>
  <c r="AX216" i="12"/>
  <c r="BF216" i="12"/>
  <c r="T217" i="12"/>
  <c r="AB217" i="12"/>
  <c r="AJ217" i="12"/>
  <c r="AR217" i="12"/>
  <c r="AZ217" i="12"/>
  <c r="BH217" i="12"/>
  <c r="N218" i="12"/>
  <c r="Y218" i="12"/>
  <c r="AJ218" i="12"/>
  <c r="AT218" i="12"/>
  <c r="BE218" i="12"/>
  <c r="BP218" i="12"/>
  <c r="Y222" i="12"/>
  <c r="AT222" i="12"/>
  <c r="BP222" i="12"/>
  <c r="U219" i="12"/>
  <c r="AC219" i="12"/>
  <c r="AK219" i="12"/>
  <c r="AS219" i="12"/>
  <c r="BA219" i="12"/>
  <c r="BI219" i="12"/>
  <c r="BQ219" i="12"/>
  <c r="O220" i="12"/>
  <c r="W220" i="12"/>
  <c r="AE220" i="12"/>
  <c r="AM220" i="12"/>
  <c r="AU220" i="12"/>
  <c r="BC220" i="12"/>
  <c r="BK220" i="12"/>
  <c r="Q221" i="12"/>
  <c r="Y221" i="12"/>
  <c r="AG221" i="12"/>
  <c r="AO221" i="12"/>
  <c r="AW221" i="12"/>
  <c r="BE221" i="12"/>
  <c r="BM221" i="12"/>
  <c r="U223" i="12"/>
  <c r="AC223" i="12"/>
  <c r="AK223" i="12"/>
  <c r="AS223" i="12"/>
  <c r="BA223" i="12"/>
  <c r="BI223" i="12"/>
  <c r="BQ223" i="12"/>
  <c r="O224" i="12"/>
  <c r="W224" i="12"/>
  <c r="AF224" i="12"/>
  <c r="AP224" i="12"/>
  <c r="AZ224" i="12"/>
  <c r="BL224" i="12"/>
  <c r="P224" i="12"/>
  <c r="X224" i="12"/>
  <c r="AG224" i="12"/>
  <c r="AQ224" i="12"/>
  <c r="BB224" i="12"/>
  <c r="BC219" i="12"/>
  <c r="BK219" i="12"/>
  <c r="Q220" i="12"/>
  <c r="Y220" i="12"/>
  <c r="AG220" i="12"/>
  <c r="AO220" i="12"/>
  <c r="AW220" i="12"/>
  <c r="BE220" i="12"/>
  <c r="BM220" i="12"/>
  <c r="AI221" i="12"/>
  <c r="AQ221" i="12"/>
  <c r="AY221" i="12"/>
  <c r="BG221" i="12"/>
  <c r="BO221" i="12"/>
  <c r="AE223" i="12"/>
  <c r="AM223" i="12"/>
  <c r="AU223" i="12"/>
  <c r="BC223" i="12"/>
  <c r="BK223" i="12"/>
  <c r="BK224" i="12"/>
  <c r="BC224" i="12"/>
  <c r="AU224" i="12"/>
  <c r="AM224" i="12"/>
  <c r="AE224" i="12"/>
  <c r="BQ224" i="12"/>
  <c r="BI224" i="12"/>
  <c r="BA224" i="12"/>
  <c r="AS224" i="12"/>
  <c r="AK224" i="12"/>
  <c r="Q224" i="12"/>
  <c r="Y224" i="12"/>
  <c r="AH224" i="12"/>
  <c r="AR224" i="12"/>
  <c r="BD224" i="12"/>
  <c r="BN224" i="12"/>
  <c r="P223" i="12"/>
  <c r="X223" i="12"/>
  <c r="AF223" i="12"/>
  <c r="AN223" i="12"/>
  <c r="AV223" i="12"/>
  <c r="BD223" i="12"/>
  <c r="BL223" i="12"/>
  <c r="J224" i="12"/>
  <c r="R224" i="12"/>
  <c r="Z224" i="12"/>
  <c r="AI224" i="12"/>
  <c r="AT224" i="12"/>
  <c r="BE224" i="12"/>
  <c r="BO224" i="12"/>
  <c r="Q227" i="12"/>
  <c r="AG227" i="12"/>
  <c r="AW227" i="12"/>
  <c r="S228" i="12"/>
  <c r="AO228" i="12"/>
  <c r="Q219" i="12"/>
  <c r="Y219" i="12"/>
  <c r="AG219" i="12"/>
  <c r="AO219" i="12"/>
  <c r="AW219" i="12"/>
  <c r="BE219" i="12"/>
  <c r="K220" i="12"/>
  <c r="S220" i="12"/>
  <c r="AA220" i="12"/>
  <c r="AI220" i="12"/>
  <c r="AQ220" i="12"/>
  <c r="AY220" i="12"/>
  <c r="BG220" i="12"/>
  <c r="M221" i="12"/>
  <c r="U221" i="12"/>
  <c r="AC221" i="12"/>
  <c r="AK221" i="12"/>
  <c r="AS221" i="12"/>
  <c r="BA221" i="12"/>
  <c r="BI221" i="12"/>
  <c r="BQ221" i="12"/>
  <c r="Q223" i="12"/>
  <c r="Y223" i="12"/>
  <c r="AG223" i="12"/>
  <c r="AO223" i="12"/>
  <c r="AW223" i="12"/>
  <c r="BE223" i="12"/>
  <c r="BM223" i="12"/>
  <c r="K224" i="12"/>
  <c r="S224" i="12"/>
  <c r="AA224" i="12"/>
  <c r="AJ224" i="12"/>
  <c r="AV224" i="12"/>
  <c r="BF224" i="12"/>
  <c r="BP224" i="12"/>
  <c r="J223" i="12"/>
  <c r="R223" i="12"/>
  <c r="Z223" i="12"/>
  <c r="AH223" i="12"/>
  <c r="AP223" i="12"/>
  <c r="AX223" i="12"/>
  <c r="BF223" i="12"/>
  <c r="BN223" i="12"/>
  <c r="L224" i="12"/>
  <c r="T224" i="12"/>
  <c r="AB224" i="12"/>
  <c r="AL224" i="12"/>
  <c r="AW224" i="12"/>
  <c r="BG224" i="12"/>
  <c r="BS230" i="12"/>
  <c r="P221" i="12"/>
  <c r="X221" i="12"/>
  <c r="AF221" i="12"/>
  <c r="AN221" i="12"/>
  <c r="AV221" i="12"/>
  <c r="BD221" i="12"/>
  <c r="L223" i="12"/>
  <c r="T223" i="12"/>
  <c r="AB223" i="12"/>
  <c r="AJ223" i="12"/>
  <c r="AR223" i="12"/>
  <c r="AZ223" i="12"/>
  <c r="BH223" i="12"/>
  <c r="N224" i="12"/>
  <c r="V224" i="12"/>
  <c r="AD224" i="12"/>
  <c r="AO224" i="12"/>
  <c r="AY224" i="12"/>
  <c r="BJ224" i="12"/>
  <c r="BL227" i="12"/>
  <c r="BD227" i="12"/>
  <c r="AV227" i="12"/>
  <c r="AN227" i="12"/>
  <c r="AF227" i="12"/>
  <c r="X227" i="12"/>
  <c r="P227" i="12"/>
  <c r="BQ227" i="12"/>
  <c r="BI227" i="12"/>
  <c r="BA227" i="12"/>
  <c r="AS227" i="12"/>
  <c r="AK227" i="12"/>
  <c r="AC227" i="12"/>
  <c r="U227" i="12"/>
  <c r="M227" i="12"/>
  <c r="BO227" i="12"/>
  <c r="BG227" i="12"/>
  <c r="AY227" i="12"/>
  <c r="AQ227" i="12"/>
  <c r="AI227" i="12"/>
  <c r="AA227" i="12"/>
  <c r="S227" i="12"/>
  <c r="K227" i="12"/>
  <c r="BN227" i="12"/>
  <c r="BF227" i="12"/>
  <c r="AX227" i="12"/>
  <c r="AP227" i="12"/>
  <c r="AH227" i="12"/>
  <c r="Z227" i="12"/>
  <c r="R227" i="12"/>
  <c r="J227" i="12"/>
  <c r="Y227" i="12"/>
  <c r="AO227" i="12"/>
  <c r="BE227" i="12"/>
  <c r="BN228" i="12"/>
  <c r="BF228" i="12"/>
  <c r="AX228" i="12"/>
  <c r="AP228" i="12"/>
  <c r="AH228" i="12"/>
  <c r="Z228" i="12"/>
  <c r="R228" i="12"/>
  <c r="J228" i="12"/>
  <c r="BL228" i="12"/>
  <c r="BD228" i="12"/>
  <c r="AV228" i="12"/>
  <c r="AN228" i="12"/>
  <c r="AF228" i="12"/>
  <c r="X228" i="12"/>
  <c r="P228" i="12"/>
  <c r="BK228" i="12"/>
  <c r="BC228" i="12"/>
  <c r="AU228" i="12"/>
  <c r="AM228" i="12"/>
  <c r="AE228" i="12"/>
  <c r="W228" i="12"/>
  <c r="O228" i="12"/>
  <c r="BQ228" i="12"/>
  <c r="BI228" i="12"/>
  <c r="BA228" i="12"/>
  <c r="AS228" i="12"/>
  <c r="AK228" i="12"/>
  <c r="AC228" i="12"/>
  <c r="U228" i="12"/>
  <c r="M228" i="12"/>
  <c r="BP228" i="12"/>
  <c r="BH228" i="12"/>
  <c r="AZ228" i="12"/>
  <c r="AR228" i="12"/>
  <c r="AJ228" i="12"/>
  <c r="AB228" i="12"/>
  <c r="T228" i="12"/>
  <c r="L228" i="12"/>
  <c r="AD228" i="12"/>
  <c r="AY228" i="12"/>
  <c r="AN226" i="12"/>
  <c r="AV226" i="12"/>
  <c r="BD226" i="12"/>
  <c r="BL226" i="12"/>
  <c r="BQ234" i="12"/>
  <c r="BI234" i="12"/>
  <c r="BA234" i="12"/>
  <c r="BM234" i="12"/>
  <c r="BE234" i="12"/>
  <c r="AW234" i="12"/>
  <c r="BL234" i="12"/>
  <c r="BB234" i="12"/>
  <c r="AR234" i="12"/>
  <c r="AJ234" i="12"/>
  <c r="AB234" i="12"/>
  <c r="T234" i="12"/>
  <c r="L234" i="12"/>
  <c r="BK234" i="12"/>
  <c r="AZ234" i="12"/>
  <c r="AQ234" i="12"/>
  <c r="AI234" i="12"/>
  <c r="AA234" i="12"/>
  <c r="S234" i="12"/>
  <c r="K234" i="12"/>
  <c r="BJ234" i="12"/>
  <c r="AY234" i="12"/>
  <c r="AP234" i="12"/>
  <c r="AH234" i="12"/>
  <c r="Z234" i="12"/>
  <c r="R234" i="12"/>
  <c r="J234" i="12"/>
  <c r="BP234" i="12"/>
  <c r="BF234" i="12"/>
  <c r="AU234" i="12"/>
  <c r="AM234" i="12"/>
  <c r="AE234" i="12"/>
  <c r="W234" i="12"/>
  <c r="O234" i="12"/>
  <c r="BO234" i="12"/>
  <c r="BD234" i="12"/>
  <c r="AT234" i="12"/>
  <c r="AL234" i="12"/>
  <c r="AD234" i="12"/>
  <c r="V234" i="12"/>
  <c r="N234" i="12"/>
  <c r="AF234" i="12"/>
  <c r="BC234" i="12"/>
  <c r="W225" i="12"/>
  <c r="AE225" i="12"/>
  <c r="AM225" i="12"/>
  <c r="AU225" i="12"/>
  <c r="BC225" i="12"/>
  <c r="BK225" i="12"/>
  <c r="Q226" i="12"/>
  <c r="Y226" i="12"/>
  <c r="AG226" i="12"/>
  <c r="AO226" i="12"/>
  <c r="AW226" i="12"/>
  <c r="BE226" i="12"/>
  <c r="BM226" i="12"/>
  <c r="BC229" i="12"/>
  <c r="BN229" i="12"/>
  <c r="BN230" i="12"/>
  <c r="BA232" i="12"/>
  <c r="BQ232" i="12"/>
  <c r="M234" i="12"/>
  <c r="AG234" i="12"/>
  <c r="BG234" i="12"/>
  <c r="AT229" i="12"/>
  <c r="BD229" i="12"/>
  <c r="BE230" i="12"/>
  <c r="BP230" i="12"/>
  <c r="P234" i="12"/>
  <c r="AK234" i="12"/>
  <c r="BH234" i="12"/>
  <c r="Q225" i="12"/>
  <c r="Y225" i="12"/>
  <c r="AG225" i="12"/>
  <c r="AO225" i="12"/>
  <c r="AW225" i="12"/>
  <c r="BE225" i="12"/>
  <c r="K226" i="12"/>
  <c r="S226" i="12"/>
  <c r="AA226" i="12"/>
  <c r="AI226" i="12"/>
  <c r="AQ226" i="12"/>
  <c r="AY226" i="12"/>
  <c r="BG226" i="12"/>
  <c r="BM229" i="12"/>
  <c r="BE229" i="12"/>
  <c r="AW229" i="12"/>
  <c r="AO229" i="12"/>
  <c r="AG229" i="12"/>
  <c r="BQ229" i="12"/>
  <c r="BI229" i="12"/>
  <c r="BA229" i="12"/>
  <c r="AS229" i="12"/>
  <c r="AK229" i="12"/>
  <c r="AC229" i="12"/>
  <c r="U229" i="12"/>
  <c r="Q229" i="12"/>
  <c r="Z229" i="12"/>
  <c r="AJ229" i="12"/>
  <c r="AU229" i="12"/>
  <c r="BF229" i="12"/>
  <c r="BP229" i="12"/>
  <c r="AK230" i="12"/>
  <c r="AV230" i="12"/>
  <c r="BF230" i="12"/>
  <c r="BQ230" i="12"/>
  <c r="BL232" i="12"/>
  <c r="BD232" i="12"/>
  <c r="AV232" i="12"/>
  <c r="AN232" i="12"/>
  <c r="AF232" i="12"/>
  <c r="X232" i="12"/>
  <c r="P232" i="12"/>
  <c r="BK232" i="12"/>
  <c r="BC232" i="12"/>
  <c r="AU232" i="12"/>
  <c r="AM232" i="12"/>
  <c r="AE232" i="12"/>
  <c r="W232" i="12"/>
  <c r="O232" i="12"/>
  <c r="BO232" i="12"/>
  <c r="BG232" i="12"/>
  <c r="AY232" i="12"/>
  <c r="AQ232" i="12"/>
  <c r="AI232" i="12"/>
  <c r="AA232" i="12"/>
  <c r="S232" i="12"/>
  <c r="K232" i="12"/>
  <c r="BN232" i="12"/>
  <c r="BF232" i="12"/>
  <c r="AX232" i="12"/>
  <c r="AP232" i="12"/>
  <c r="AH232" i="12"/>
  <c r="Z232" i="12"/>
  <c r="R232" i="12"/>
  <c r="J232" i="12"/>
  <c r="Y232" i="12"/>
  <c r="AO232" i="12"/>
  <c r="BE232" i="12"/>
  <c r="Q234" i="12"/>
  <c r="AN234" i="12"/>
  <c r="BN234" i="12"/>
  <c r="U234" i="12"/>
  <c r="AO234" i="12"/>
  <c r="AN230" i="12"/>
  <c r="AX230" i="12"/>
  <c r="M232" i="12"/>
  <c r="AC232" i="12"/>
  <c r="AS232" i="12"/>
  <c r="BI232" i="12"/>
  <c r="X234" i="12"/>
  <c r="AS234" i="12"/>
  <c r="L229" i="12"/>
  <c r="T229" i="12"/>
  <c r="AD229" i="12"/>
  <c r="AN229" i="12"/>
  <c r="AY229" i="12"/>
  <c r="BJ229" i="12"/>
  <c r="BO230" i="12"/>
  <c r="BG230" i="12"/>
  <c r="AY230" i="12"/>
  <c r="AQ230" i="12"/>
  <c r="AI230" i="12"/>
  <c r="AA230" i="12"/>
  <c r="S230" i="12"/>
  <c r="K230" i="12"/>
  <c r="BK230" i="12"/>
  <c r="BC230" i="12"/>
  <c r="AU230" i="12"/>
  <c r="AM230" i="12"/>
  <c r="AE230" i="12"/>
  <c r="W230" i="12"/>
  <c r="O230" i="12"/>
  <c r="T230" i="12"/>
  <c r="AD230" i="12"/>
  <c r="AO230" i="12"/>
  <c r="AZ230" i="12"/>
  <c r="BJ230" i="12"/>
  <c r="N232" i="12"/>
  <c r="AD232" i="12"/>
  <c r="AT232" i="12"/>
  <c r="BJ232" i="12"/>
  <c r="Y234" i="12"/>
  <c r="AV234" i="12"/>
  <c r="P231" i="12"/>
  <c r="X231" i="12"/>
  <c r="AF231" i="12"/>
  <c r="AN231" i="12"/>
  <c r="AV231" i="12"/>
  <c r="BD231" i="12"/>
  <c r="BL231" i="12"/>
  <c r="L233" i="12"/>
  <c r="T233" i="12"/>
  <c r="AB233" i="12"/>
  <c r="AJ233" i="12"/>
  <c r="AR233" i="12"/>
  <c r="AZ233" i="12"/>
  <c r="BH233" i="12"/>
  <c r="BP233" i="12"/>
  <c r="N235" i="12"/>
  <c r="Y235" i="12"/>
  <c r="AJ235" i="12"/>
  <c r="AT235" i="12"/>
  <c r="BE235" i="12"/>
  <c r="BP235" i="12"/>
  <c r="AL239" i="12"/>
  <c r="BH239" i="12"/>
  <c r="Q231" i="12"/>
  <c r="Y231" i="12"/>
  <c r="AG231" i="12"/>
  <c r="AO231" i="12"/>
  <c r="AW231" i="12"/>
  <c r="BE231" i="12"/>
  <c r="BM231" i="12"/>
  <c r="M233" i="12"/>
  <c r="U233" i="12"/>
  <c r="AC233" i="12"/>
  <c r="AK233" i="12"/>
  <c r="AS233" i="12"/>
  <c r="BA233" i="12"/>
  <c r="BI233" i="12"/>
  <c r="BQ233" i="12"/>
  <c r="P235" i="12"/>
  <c r="Z235" i="12"/>
  <c r="AK235" i="12"/>
  <c r="AV235" i="12"/>
  <c r="BF235" i="12"/>
  <c r="BQ235" i="12"/>
  <c r="T239" i="12"/>
  <c r="AO239" i="12"/>
  <c r="BJ239" i="12"/>
  <c r="V239" i="12"/>
  <c r="AR239" i="12"/>
  <c r="BM239" i="12"/>
  <c r="R235" i="12"/>
  <c r="AC235" i="12"/>
  <c r="AN235" i="12"/>
  <c r="AX235" i="12"/>
  <c r="Y239" i="12"/>
  <c r="AT239" i="12"/>
  <c r="BP239" i="12"/>
  <c r="P233" i="12"/>
  <c r="X233" i="12"/>
  <c r="AF233" i="12"/>
  <c r="AN233" i="12"/>
  <c r="AV233" i="12"/>
  <c r="BD233" i="12"/>
  <c r="BL233" i="12"/>
  <c r="BK235" i="12"/>
  <c r="BC235" i="12"/>
  <c r="AU235" i="12"/>
  <c r="AM235" i="12"/>
  <c r="AE235" i="12"/>
  <c r="W235" i="12"/>
  <c r="O235" i="12"/>
  <c r="BO235" i="12"/>
  <c r="BG235" i="12"/>
  <c r="AY235" i="12"/>
  <c r="AQ235" i="12"/>
  <c r="AI235" i="12"/>
  <c r="AA235" i="12"/>
  <c r="S235" i="12"/>
  <c r="K235" i="12"/>
  <c r="T235" i="12"/>
  <c r="AD235" i="12"/>
  <c r="AO235" i="12"/>
  <c r="AZ235" i="12"/>
  <c r="BJ235" i="12"/>
  <c r="AB239" i="12"/>
  <c r="U231" i="12"/>
  <c r="AC231" i="12"/>
  <c r="AK231" i="12"/>
  <c r="AS231" i="12"/>
  <c r="BA231" i="12"/>
  <c r="BI231" i="12"/>
  <c r="Q233" i="12"/>
  <c r="Y233" i="12"/>
  <c r="AG233" i="12"/>
  <c r="AO233" i="12"/>
  <c r="AW233" i="12"/>
  <c r="BE233" i="12"/>
  <c r="BM233" i="12"/>
  <c r="J235" i="12"/>
  <c r="U235" i="12"/>
  <c r="AF235" i="12"/>
  <c r="AP235" i="12"/>
  <c r="BA235" i="12"/>
  <c r="BL235" i="12"/>
  <c r="BL239" i="12"/>
  <c r="BD239" i="12"/>
  <c r="AV239" i="12"/>
  <c r="AN239" i="12"/>
  <c r="AF239" i="12"/>
  <c r="X239" i="12"/>
  <c r="P239" i="12"/>
  <c r="BK239" i="12"/>
  <c r="BC239" i="12"/>
  <c r="AU239" i="12"/>
  <c r="AM239" i="12"/>
  <c r="AE239" i="12"/>
  <c r="W239" i="12"/>
  <c r="O239" i="12"/>
  <c r="BQ239" i="12"/>
  <c r="BI239" i="12"/>
  <c r="BA239" i="12"/>
  <c r="AS239" i="12"/>
  <c r="AK239" i="12"/>
  <c r="AC239" i="12"/>
  <c r="U239" i="12"/>
  <c r="M239" i="12"/>
  <c r="BO239" i="12"/>
  <c r="BG239" i="12"/>
  <c r="AY239" i="12"/>
  <c r="AQ239" i="12"/>
  <c r="AI239" i="12"/>
  <c r="AA239" i="12"/>
  <c r="S239" i="12"/>
  <c r="K239" i="12"/>
  <c r="BN239" i="12"/>
  <c r="BF239" i="12"/>
  <c r="AX239" i="12"/>
  <c r="AP239" i="12"/>
  <c r="AH239" i="12"/>
  <c r="Z239" i="12"/>
  <c r="R239" i="12"/>
  <c r="J239" i="12"/>
  <c r="AD239" i="12"/>
  <c r="AZ239" i="12"/>
  <c r="J233" i="12"/>
  <c r="R233" i="12"/>
  <c r="Z233" i="12"/>
  <c r="AH233" i="12"/>
  <c r="AP233" i="12"/>
  <c r="AX233" i="12"/>
  <c r="BF233" i="12"/>
  <c r="L235" i="12"/>
  <c r="V235" i="12"/>
  <c r="AG235" i="12"/>
  <c r="AR235" i="12"/>
  <c r="BB235" i="12"/>
  <c r="BM235" i="12"/>
  <c r="L239" i="12"/>
  <c r="AG239" i="12"/>
  <c r="BB239" i="12"/>
  <c r="N239" i="12"/>
  <c r="AJ239" i="12"/>
  <c r="BE239" i="12"/>
  <c r="P238" i="12"/>
  <c r="X238" i="12"/>
  <c r="AF238" i="12"/>
  <c r="AN238" i="12"/>
  <c r="AV238" i="12"/>
  <c r="BD238" i="12"/>
  <c r="BL238" i="12"/>
  <c r="L240" i="12"/>
  <c r="T240" i="12"/>
  <c r="AB240" i="12"/>
  <c r="AJ240" i="12"/>
  <c r="AR240" i="12"/>
  <c r="AZ240" i="12"/>
  <c r="BH240" i="12"/>
  <c r="BP240" i="12"/>
  <c r="N241" i="12"/>
  <c r="V241" i="12"/>
  <c r="AD241" i="12"/>
  <c r="AL241" i="12"/>
  <c r="AT241" i="12"/>
  <c r="BB241" i="12"/>
  <c r="BJ241" i="12"/>
  <c r="U236" i="12"/>
  <c r="AC236" i="12"/>
  <c r="AK236" i="12"/>
  <c r="AS236" i="12"/>
  <c r="BA236" i="12"/>
  <c r="BI236" i="12"/>
  <c r="BQ236" i="12"/>
  <c r="O237" i="12"/>
  <c r="W237" i="12"/>
  <c r="AE237" i="12"/>
  <c r="AM237" i="12"/>
  <c r="AU237" i="12"/>
  <c r="BC237" i="12"/>
  <c r="BK237" i="12"/>
  <c r="Q238" i="12"/>
  <c r="Y238" i="12"/>
  <c r="AG238" i="12"/>
  <c r="AO238" i="12"/>
  <c r="AW238" i="12"/>
  <c r="BE238" i="12"/>
  <c r="BM238" i="12"/>
  <c r="U240" i="12"/>
  <c r="AC240" i="12"/>
  <c r="AK240" i="12"/>
  <c r="AS240" i="12"/>
  <c r="BA240" i="12"/>
  <c r="BI240" i="12"/>
  <c r="BQ240" i="12"/>
  <c r="O241" i="12"/>
  <c r="W241" i="12"/>
  <c r="AE241" i="12"/>
  <c r="AM241" i="12"/>
  <c r="AU241" i="12"/>
  <c r="BC241" i="12"/>
  <c r="BK241" i="12"/>
  <c r="P241" i="12"/>
  <c r="X241" i="12"/>
  <c r="AF241" i="12"/>
  <c r="AN241" i="12"/>
  <c r="AV241" i="12"/>
  <c r="BD241" i="12"/>
  <c r="BL241" i="12"/>
  <c r="Q237" i="12"/>
  <c r="Y237" i="12"/>
  <c r="AG237" i="12"/>
  <c r="AO237" i="12"/>
  <c r="AW237" i="12"/>
  <c r="BE237" i="12"/>
  <c r="BM237" i="12"/>
  <c r="Q241" i="12"/>
  <c r="Y241" i="12"/>
  <c r="AG241" i="12"/>
  <c r="AO241" i="12"/>
  <c r="AW241" i="12"/>
  <c r="BE241" i="12"/>
  <c r="BM241" i="12"/>
  <c r="P240" i="12"/>
  <c r="X240" i="12"/>
  <c r="AF240" i="12"/>
  <c r="AN240" i="12"/>
  <c r="AV240" i="12"/>
  <c r="BD240" i="12"/>
  <c r="BL240" i="12"/>
  <c r="J241" i="12"/>
  <c r="R241" i="12"/>
  <c r="Z241" i="12"/>
  <c r="AH241" i="12"/>
  <c r="AP241" i="12"/>
  <c r="AX241" i="12"/>
  <c r="BF241" i="12"/>
  <c r="BN241" i="12"/>
  <c r="Q236" i="12"/>
  <c r="Y236" i="12"/>
  <c r="AG236" i="12"/>
  <c r="AO236" i="12"/>
  <c r="AW236" i="12"/>
  <c r="BE236" i="12"/>
  <c r="K237" i="12"/>
  <c r="S237" i="12"/>
  <c r="AA237" i="12"/>
  <c r="AI237" i="12"/>
  <c r="AQ237" i="12"/>
  <c r="AY237" i="12"/>
  <c r="BG237" i="12"/>
  <c r="M238" i="12"/>
  <c r="U238" i="12"/>
  <c r="AC238" i="12"/>
  <c r="AK238" i="12"/>
  <c r="AS238" i="12"/>
  <c r="BA238" i="12"/>
  <c r="BI238" i="12"/>
  <c r="Q240" i="12"/>
  <c r="Y240" i="12"/>
  <c r="AG240" i="12"/>
  <c r="AO240" i="12"/>
  <c r="AW240" i="12"/>
  <c r="BE240" i="12"/>
  <c r="BM240" i="12"/>
  <c r="K241" i="12"/>
  <c r="S241" i="12"/>
  <c r="AA241" i="12"/>
  <c r="AI241" i="12"/>
  <c r="AQ241" i="12"/>
  <c r="AY241" i="12"/>
  <c r="BG241" i="12"/>
  <c r="BO241" i="12"/>
  <c r="J240" i="12"/>
  <c r="R240" i="12"/>
  <c r="Z240" i="12"/>
  <c r="AH240" i="12"/>
  <c r="AP240" i="12"/>
  <c r="AX240" i="12"/>
  <c r="BF240" i="12"/>
  <c r="L241" i="12"/>
  <c r="T241" i="12"/>
  <c r="AB241" i="12"/>
  <c r="AJ241" i="12"/>
  <c r="AR241" i="12"/>
  <c r="AZ241" i="12"/>
  <c r="BH241" i="12"/>
  <c r="BS10" i="12" l="1"/>
  <c r="BR10" i="12"/>
  <c r="BS9" i="12"/>
  <c r="BR9" i="12"/>
  <c r="BS8" i="12"/>
  <c r="BR8" i="12"/>
  <c r="BS7" i="12"/>
  <c r="BR7" i="12"/>
  <c r="BS6" i="12"/>
  <c r="BR6" i="12"/>
  <c r="BS5" i="12"/>
  <c r="BR5" i="12"/>
  <c r="BR44" i="12"/>
  <c r="BR41" i="12"/>
  <c r="BR120" i="12"/>
  <c r="BR165" i="12"/>
  <c r="BR180" i="12"/>
  <c r="BR124" i="12"/>
  <c r="BR89" i="12"/>
  <c r="BU89" i="12" s="1"/>
  <c r="BR94" i="12"/>
  <c r="BX94" i="12" s="1"/>
  <c r="BR213" i="12"/>
  <c r="BT213" i="12" s="1"/>
  <c r="BR93" i="12"/>
  <c r="BR217" i="12"/>
  <c r="BU217" i="12" s="1"/>
  <c r="BR148" i="12"/>
  <c r="BR30" i="12"/>
  <c r="BR18" i="12"/>
  <c r="BR132" i="12"/>
  <c r="BY132" i="12" s="1"/>
  <c r="BR81" i="12"/>
  <c r="BU81" i="12" s="1"/>
  <c r="BR142" i="12"/>
  <c r="BU142" i="12" s="1"/>
  <c r="BR62" i="12"/>
  <c r="BR101" i="12"/>
  <c r="BX101" i="12" s="1"/>
  <c r="BR85" i="12"/>
  <c r="BU85" i="12" s="1"/>
  <c r="BR129" i="12"/>
  <c r="BR65" i="12"/>
  <c r="BR109" i="12"/>
  <c r="BX109" i="12" s="1"/>
  <c r="BR161" i="12"/>
  <c r="BU161" i="12" s="1"/>
  <c r="BR169" i="12"/>
  <c r="BW169" i="12" s="1"/>
  <c r="BR98" i="12"/>
  <c r="BR74" i="12"/>
  <c r="BU74" i="12" s="1"/>
  <c r="BR105" i="12"/>
  <c r="BR73" i="12"/>
  <c r="BR153" i="12"/>
  <c r="BR230" i="12"/>
  <c r="BT230" i="12" s="1"/>
  <c r="BR69" i="12"/>
  <c r="BV69" i="12" s="1"/>
  <c r="BR48" i="12"/>
  <c r="BU48" i="12" s="1"/>
  <c r="BR32" i="12"/>
  <c r="BR176" i="12"/>
  <c r="BV176" i="12" s="1"/>
  <c r="BR157" i="12"/>
  <c r="BV157" i="12" s="1"/>
  <c r="BR38" i="12"/>
  <c r="BR97" i="12"/>
  <c r="BY97" i="12" s="1"/>
  <c r="BR226" i="12"/>
  <c r="BW226" i="12" s="1"/>
  <c r="BR106" i="12"/>
  <c r="BU106" i="12" s="1"/>
  <c r="BR61" i="12"/>
  <c r="BU61" i="12" s="1"/>
  <c r="BR206" i="12"/>
  <c r="BR136" i="12"/>
  <c r="BR125" i="12"/>
  <c r="BR45" i="12"/>
  <c r="BW45" i="12" s="1"/>
  <c r="BR193" i="12"/>
  <c r="BW193" i="12" s="1"/>
  <c r="BR114" i="12"/>
  <c r="BX114" i="12" s="1"/>
  <c r="BR80" i="12"/>
  <c r="BU80" i="12" s="1"/>
  <c r="BR14" i="12"/>
  <c r="BT14" i="12" s="1"/>
  <c r="BR181" i="12"/>
  <c r="BR34" i="12"/>
  <c r="BR22" i="12"/>
  <c r="BR209" i="12"/>
  <c r="BW209" i="12" s="1"/>
  <c r="BR225" i="12"/>
  <c r="BX225" i="12" s="1"/>
  <c r="BR214" i="12"/>
  <c r="BU214" i="12" s="1"/>
  <c r="BR210" i="12"/>
  <c r="BX210" i="12" s="1"/>
  <c r="BR172" i="12"/>
  <c r="BW172" i="12" s="1"/>
  <c r="BR13" i="12"/>
  <c r="BR144" i="12"/>
  <c r="BR68" i="12"/>
  <c r="BR128" i="12"/>
  <c r="BX128" i="12" s="1"/>
  <c r="BR77" i="12"/>
  <c r="BX77" i="12" s="1"/>
  <c r="BR53" i="12"/>
  <c r="BY53" i="12" s="1"/>
  <c r="BR26" i="12"/>
  <c r="BT26" i="12" s="1"/>
  <c r="BR28" i="12"/>
  <c r="BX28" i="12" s="1"/>
  <c r="BR23" i="12"/>
  <c r="BR236" i="12"/>
  <c r="BR173" i="12"/>
  <c r="BR229" i="12"/>
  <c r="BY229" i="12" s="1"/>
  <c r="BR192" i="12"/>
  <c r="BY192" i="12" s="1"/>
  <c r="BR150" i="12"/>
  <c r="BY150" i="12" s="1"/>
  <c r="BR33" i="12"/>
  <c r="BU33" i="12" s="1"/>
  <c r="BR201" i="12"/>
  <c r="BU201" i="12" s="1"/>
  <c r="BR231" i="12"/>
  <c r="BR37" i="12"/>
  <c r="BR113" i="12"/>
  <c r="BR90" i="12"/>
  <c r="BW90" i="12" s="1"/>
  <c r="BR177" i="12"/>
  <c r="BX177" i="12" s="1"/>
  <c r="BR46" i="12"/>
  <c r="BV46" i="12" s="1"/>
  <c r="BR25" i="12"/>
  <c r="BU25" i="12" s="1"/>
  <c r="BR207" i="12"/>
  <c r="BV207" i="12" s="1"/>
  <c r="BR83" i="12"/>
  <c r="BR92" i="12"/>
  <c r="BY92" i="12" s="1"/>
  <c r="BR194" i="12"/>
  <c r="BW194" i="12" s="1"/>
  <c r="BR70" i="12"/>
  <c r="BY70" i="12" s="1"/>
  <c r="BR191" i="12"/>
  <c r="BW191" i="12" s="1"/>
  <c r="BR130" i="12"/>
  <c r="BX130" i="12" s="1"/>
  <c r="BR57" i="12"/>
  <c r="BT57" i="12" s="1"/>
  <c r="BR82" i="12"/>
  <c r="BW82" i="12" s="1"/>
  <c r="BR195" i="12"/>
  <c r="BR152" i="12"/>
  <c r="BR149" i="12"/>
  <c r="BR66" i="12"/>
  <c r="BV66" i="12" s="1"/>
  <c r="BR220" i="12"/>
  <c r="BW220" i="12" s="1"/>
  <c r="BR219" i="12"/>
  <c r="BW219" i="12" s="1"/>
  <c r="BR212" i="12"/>
  <c r="BX212" i="12" s="1"/>
  <c r="BR134" i="12"/>
  <c r="BW134" i="12" s="1"/>
  <c r="BR49" i="12"/>
  <c r="BR42" i="12"/>
  <c r="BR17" i="12"/>
  <c r="BR52" i="12"/>
  <c r="BU52" i="12" s="1"/>
  <c r="BR158" i="12"/>
  <c r="BR118" i="12"/>
  <c r="BW118" i="12" s="1"/>
  <c r="BR20" i="12"/>
  <c r="BX20" i="12" s="1"/>
  <c r="BR237" i="12"/>
  <c r="BY237" i="12" s="1"/>
  <c r="BR238" i="12"/>
  <c r="BU238" i="12" s="1"/>
  <c r="BR196" i="12"/>
  <c r="BW196" i="12" s="1"/>
  <c r="BR184" i="12"/>
  <c r="BV184" i="12" s="1"/>
  <c r="BR167" i="12"/>
  <c r="BW167" i="12" s="1"/>
  <c r="BR159" i="12"/>
  <c r="BU159" i="12" s="1"/>
  <c r="BR56" i="12"/>
  <c r="BX56" i="12" s="1"/>
  <c r="BR21" i="12"/>
  <c r="BY21" i="12" s="1"/>
  <c r="BR35" i="12"/>
  <c r="BY35" i="12" s="1"/>
  <c r="BR137" i="12"/>
  <c r="BR221" i="12"/>
  <c r="BY221" i="12" s="1"/>
  <c r="BR75" i="12"/>
  <c r="BT75" i="12" s="1"/>
  <c r="BR160" i="12"/>
  <c r="BX160" i="12" s="1"/>
  <c r="BR140" i="12"/>
  <c r="BT140" i="12" s="1"/>
  <c r="BR121" i="12"/>
  <c r="BW121" i="12" s="1"/>
  <c r="BR72" i="12"/>
  <c r="BX72" i="12" s="1"/>
  <c r="BR197" i="12"/>
  <c r="BT197" i="12" s="1"/>
  <c r="BR202" i="12"/>
  <c r="BX202" i="12" s="1"/>
  <c r="BR186" i="12"/>
  <c r="BW186" i="12" s="1"/>
  <c r="BR43" i="12"/>
  <c r="BU229" i="12"/>
  <c r="BU153" i="12"/>
  <c r="BV153" i="12"/>
  <c r="BT153" i="12"/>
  <c r="BY153" i="12"/>
  <c r="BX153" i="12"/>
  <c r="BW153" i="12"/>
  <c r="BY231" i="12"/>
  <c r="BU231" i="12"/>
  <c r="BT231" i="12"/>
  <c r="BX231" i="12"/>
  <c r="BW231" i="12"/>
  <c r="BV231" i="12"/>
  <c r="BY83" i="12"/>
  <c r="BW83" i="12"/>
  <c r="BU83" i="12"/>
  <c r="BX83" i="12"/>
  <c r="BV83" i="12"/>
  <c r="BT83" i="12"/>
  <c r="BT92" i="12"/>
  <c r="BY238" i="12"/>
  <c r="BY194" i="12"/>
  <c r="BX194" i="12"/>
  <c r="BY157" i="12"/>
  <c r="BW157" i="12"/>
  <c r="BY109" i="12"/>
  <c r="BU93" i="12"/>
  <c r="BY93" i="12"/>
  <c r="BX93" i="12"/>
  <c r="BV93" i="12"/>
  <c r="BW93" i="12"/>
  <c r="BT93" i="12"/>
  <c r="BW148" i="12"/>
  <c r="BU148" i="12"/>
  <c r="BY148" i="12"/>
  <c r="BX148" i="12"/>
  <c r="BV148" i="12"/>
  <c r="BT148" i="12"/>
  <c r="BU113" i="12"/>
  <c r="BW113" i="12"/>
  <c r="BV113" i="12"/>
  <c r="BT113" i="12"/>
  <c r="BY113" i="12"/>
  <c r="BX113" i="12"/>
  <c r="BW34" i="12"/>
  <c r="BU34" i="12"/>
  <c r="BX34" i="12"/>
  <c r="BY34" i="12"/>
  <c r="BV34" i="12"/>
  <c r="BT34" i="12"/>
  <c r="BW22" i="12"/>
  <c r="BU22" i="12"/>
  <c r="BY22" i="12"/>
  <c r="BX22" i="12"/>
  <c r="BV22" i="12"/>
  <c r="BT22" i="12"/>
  <c r="BW230" i="12"/>
  <c r="BT221" i="12"/>
  <c r="BU132" i="12"/>
  <c r="BV97" i="12"/>
  <c r="BW62" i="12"/>
  <c r="BY62" i="12"/>
  <c r="BV62" i="12"/>
  <c r="BU62" i="12"/>
  <c r="BT62" i="12"/>
  <c r="BX62" i="12"/>
  <c r="BW75" i="12"/>
  <c r="BU13" i="12"/>
  <c r="BX13" i="12"/>
  <c r="BW13" i="12"/>
  <c r="BV13" i="12"/>
  <c r="BT13" i="12"/>
  <c r="BY13" i="12"/>
  <c r="BU205" i="12"/>
  <c r="BV205" i="12"/>
  <c r="BT205" i="12"/>
  <c r="BW205" i="12"/>
  <c r="BY205" i="12"/>
  <c r="BX205" i="12"/>
  <c r="BW181" i="12"/>
  <c r="BU181" i="12"/>
  <c r="BT181" i="12"/>
  <c r="BY181" i="12"/>
  <c r="BX181" i="12"/>
  <c r="BV181" i="12"/>
  <c r="BU65" i="12"/>
  <c r="BX65" i="12"/>
  <c r="BV65" i="12"/>
  <c r="BT65" i="12"/>
  <c r="BY65" i="12"/>
  <c r="BW65" i="12"/>
  <c r="BU44" i="12"/>
  <c r="BX44" i="12"/>
  <c r="BY44" i="12"/>
  <c r="BV44" i="12"/>
  <c r="BW44" i="12"/>
  <c r="BT44" i="12"/>
  <c r="BU37" i="12"/>
  <c r="BX37" i="12"/>
  <c r="BV37" i="12"/>
  <c r="BY37" i="12"/>
  <c r="BW37" i="12"/>
  <c r="BT37" i="12"/>
  <c r="BW202" i="12"/>
  <c r="BT202" i="12"/>
  <c r="BU202" i="12"/>
  <c r="BY202" i="12"/>
  <c r="BV202" i="12"/>
  <c r="BU165" i="12"/>
  <c r="BW165" i="12"/>
  <c r="BV165" i="12"/>
  <c r="BT165" i="12"/>
  <c r="BY165" i="12"/>
  <c r="BX165" i="12"/>
  <c r="BY186" i="12"/>
  <c r="BX186" i="12"/>
  <c r="BT186" i="12"/>
  <c r="BU186" i="12"/>
  <c r="BU136" i="12"/>
  <c r="BY136" i="12"/>
  <c r="BX136" i="12"/>
  <c r="BW136" i="12"/>
  <c r="BV136" i="12"/>
  <c r="BT136" i="12"/>
  <c r="BU120" i="12"/>
  <c r="BV120" i="12"/>
  <c r="BT120" i="12"/>
  <c r="BY120" i="12"/>
  <c r="BX120" i="12"/>
  <c r="BW120" i="12"/>
  <c r="BY85" i="12"/>
  <c r="BW85" i="12"/>
  <c r="BX85" i="12"/>
  <c r="BV85" i="12"/>
  <c r="BT85" i="12"/>
  <c r="BW129" i="12"/>
  <c r="BU129" i="12"/>
  <c r="BV129" i="12"/>
  <c r="BY129" i="12"/>
  <c r="BX129" i="12"/>
  <c r="BT129" i="12"/>
  <c r="BW26" i="12"/>
  <c r="BX43" i="12"/>
  <c r="BV43" i="12"/>
  <c r="BY43" i="12"/>
  <c r="BW43" i="12"/>
  <c r="BU43" i="12"/>
  <c r="BT43" i="12"/>
  <c r="BY68" i="12"/>
  <c r="BX68" i="12"/>
  <c r="BV68" i="12"/>
  <c r="BU68" i="12"/>
  <c r="BT68" i="12"/>
  <c r="BW68" i="12"/>
  <c r="BW49" i="12"/>
  <c r="BU49" i="12"/>
  <c r="BT49" i="12"/>
  <c r="BV49" i="12"/>
  <c r="BX49" i="12"/>
  <c r="BY49" i="12"/>
  <c r="BU41" i="12"/>
  <c r="BT41" i="12"/>
  <c r="BX41" i="12"/>
  <c r="BW41" i="12"/>
  <c r="BV41" i="12"/>
  <c r="BY41" i="12"/>
  <c r="BW38" i="12"/>
  <c r="BU38" i="12"/>
  <c r="BY38" i="12"/>
  <c r="BT38" i="12"/>
  <c r="BX38" i="12"/>
  <c r="BV38" i="12"/>
  <c r="BW42" i="12"/>
  <c r="BY42" i="12"/>
  <c r="BX42" i="12"/>
  <c r="BV42" i="12"/>
  <c r="BU42" i="12"/>
  <c r="BT42" i="12"/>
  <c r="BY17" i="12"/>
  <c r="BX17" i="12"/>
  <c r="BW17" i="12"/>
  <c r="BV17" i="12"/>
  <c r="BU17" i="12"/>
  <c r="BT17" i="12"/>
  <c r="BX209" i="12"/>
  <c r="BX172" i="12"/>
  <c r="BW144" i="12"/>
  <c r="BU144" i="12"/>
  <c r="BY144" i="12"/>
  <c r="BX144" i="12"/>
  <c r="BV144" i="12"/>
  <c r="BT144" i="12"/>
  <c r="BT152" i="12"/>
  <c r="BW152" i="12"/>
  <c r="BV152" i="12"/>
  <c r="BY152" i="12"/>
  <c r="BX152" i="12"/>
  <c r="BU152" i="12"/>
  <c r="BU149" i="12"/>
  <c r="BT149" i="12"/>
  <c r="BX149" i="12"/>
  <c r="BY149" i="12"/>
  <c r="BV149" i="12"/>
  <c r="BW149" i="12"/>
  <c r="BU124" i="12"/>
  <c r="BY124" i="12"/>
  <c r="BX124" i="12"/>
  <c r="BW124" i="12"/>
  <c r="BV124" i="12"/>
  <c r="BT124" i="12"/>
  <c r="BU105" i="12"/>
  <c r="BV105" i="12"/>
  <c r="BX105" i="12"/>
  <c r="BT105" i="12"/>
  <c r="BY105" i="12"/>
  <c r="BW105" i="12"/>
  <c r="BX89" i="12"/>
  <c r="BU73" i="12"/>
  <c r="BX73" i="12"/>
  <c r="BY73" i="12"/>
  <c r="BW73" i="12"/>
  <c r="BV73" i="12"/>
  <c r="BT73" i="12"/>
  <c r="BV53" i="12"/>
  <c r="BX52" i="12"/>
  <c r="BW30" i="12"/>
  <c r="BU30" i="12"/>
  <c r="BT30" i="12"/>
  <c r="BX30" i="12"/>
  <c r="BV30" i="12"/>
  <c r="BY30" i="12"/>
  <c r="BW18" i="12"/>
  <c r="BU18" i="12"/>
  <c r="BX18" i="12"/>
  <c r="BY18" i="12"/>
  <c r="BV18" i="12"/>
  <c r="BT18" i="12"/>
  <c r="BS187" i="12"/>
  <c r="BR187" i="12"/>
  <c r="BS222" i="12"/>
  <c r="BR222" i="12"/>
  <c r="BS215" i="12"/>
  <c r="BR215" i="12"/>
  <c r="BS198" i="12"/>
  <c r="BR198" i="12"/>
  <c r="BS170" i="12"/>
  <c r="BR170" i="12"/>
  <c r="BS174" i="12"/>
  <c r="BR174" i="12"/>
  <c r="BS171" i="12"/>
  <c r="BR171" i="12"/>
  <c r="BS154" i="12"/>
  <c r="BR154" i="12"/>
  <c r="BS141" i="12"/>
  <c r="BR141" i="12"/>
  <c r="BR138" i="12"/>
  <c r="BS138" i="12"/>
  <c r="BR111" i="12"/>
  <c r="BS111" i="12"/>
  <c r="BS119" i="12"/>
  <c r="BR119" i="12"/>
  <c r="BS86" i="12"/>
  <c r="BR86" i="12"/>
  <c r="BR54" i="12"/>
  <c r="BS54" i="12"/>
  <c r="BR59" i="12"/>
  <c r="BS59" i="12"/>
  <c r="BR29" i="12"/>
  <c r="BS67" i="12"/>
  <c r="BR67" i="12"/>
  <c r="BS16" i="12"/>
  <c r="BR16" i="12"/>
  <c r="BS227" i="12"/>
  <c r="BR227" i="12"/>
  <c r="BV213" i="12"/>
  <c r="BU180" i="12"/>
  <c r="BT180" i="12"/>
  <c r="BX180" i="12"/>
  <c r="BV180" i="12"/>
  <c r="BY180" i="12"/>
  <c r="BW180" i="12"/>
  <c r="BR162" i="12"/>
  <c r="BS162" i="12"/>
  <c r="BT169" i="12"/>
  <c r="BY134" i="12"/>
  <c r="BS127" i="12"/>
  <c r="BR127" i="12"/>
  <c r="BR115" i="12"/>
  <c r="BS115" i="12"/>
  <c r="BS126" i="12"/>
  <c r="BR126" i="12"/>
  <c r="BS103" i="12"/>
  <c r="BR103" i="12"/>
  <c r="BS107" i="12"/>
  <c r="BR107" i="12"/>
  <c r="BS102" i="12"/>
  <c r="BR102" i="12"/>
  <c r="BS239" i="12"/>
  <c r="BR239" i="12"/>
  <c r="BS240" i="12"/>
  <c r="BR240" i="12"/>
  <c r="BS232" i="12"/>
  <c r="BR232" i="12"/>
  <c r="BR199" i="12"/>
  <c r="BS139" i="12"/>
  <c r="BR139" i="12"/>
  <c r="BS112" i="12"/>
  <c r="BR112" i="12"/>
  <c r="BS123" i="12"/>
  <c r="BR123" i="12"/>
  <c r="BS76" i="12"/>
  <c r="BR76" i="12"/>
  <c r="BR87" i="12"/>
  <c r="BS87" i="12"/>
  <c r="BS63" i="12"/>
  <c r="BR63" i="12"/>
  <c r="BS47" i="12"/>
  <c r="BR47" i="12"/>
  <c r="BY32" i="12"/>
  <c r="BW32" i="12"/>
  <c r="BX32" i="12"/>
  <c r="BV32" i="12"/>
  <c r="BU32" i="12"/>
  <c r="BT32" i="12"/>
  <c r="BU14" i="12"/>
  <c r="BS12" i="12"/>
  <c r="BR12" i="12"/>
  <c r="BS224" i="12"/>
  <c r="BR224" i="12"/>
  <c r="BS216" i="12"/>
  <c r="BR216" i="12"/>
  <c r="BR189" i="12"/>
  <c r="BS208" i="12"/>
  <c r="BR208" i="12"/>
  <c r="BS188" i="12"/>
  <c r="BR188" i="12"/>
  <c r="BS185" i="12"/>
  <c r="BR185" i="12"/>
  <c r="BS200" i="12"/>
  <c r="BR200" i="12"/>
  <c r="BS190" i="12"/>
  <c r="BR190" i="12"/>
  <c r="BR178" i="12"/>
  <c r="BS178" i="12"/>
  <c r="BS175" i="12"/>
  <c r="BR175" i="12"/>
  <c r="BR143" i="12"/>
  <c r="BR91" i="12"/>
  <c r="BS91" i="12"/>
  <c r="BS88" i="12"/>
  <c r="BR88" i="12"/>
  <c r="BS58" i="12"/>
  <c r="BR58" i="12"/>
  <c r="BS50" i="12"/>
  <c r="BR50" i="12"/>
  <c r="BY28" i="12"/>
  <c r="BV28" i="12"/>
  <c r="BS40" i="12"/>
  <c r="BR40" i="12"/>
  <c r="BR27" i="12"/>
  <c r="BS27" i="12"/>
  <c r="BS11" i="12"/>
  <c r="BR11" i="12"/>
  <c r="BS39" i="12"/>
  <c r="BR39" i="12"/>
  <c r="BU236" i="12"/>
  <c r="BY236" i="12"/>
  <c r="BX236" i="12"/>
  <c r="BW236" i="12"/>
  <c r="BV236" i="12"/>
  <c r="BT236" i="12"/>
  <c r="BW217" i="12"/>
  <c r="BS235" i="12"/>
  <c r="BR235" i="12"/>
  <c r="BS223" i="12"/>
  <c r="BR223" i="12"/>
  <c r="BS218" i="12"/>
  <c r="BR218" i="12"/>
  <c r="BR203" i="12"/>
  <c r="BS203" i="12"/>
  <c r="BS168" i="12"/>
  <c r="BR168" i="12"/>
  <c r="BS156" i="12"/>
  <c r="BR156" i="12"/>
  <c r="BS163" i="12"/>
  <c r="BR163" i="12"/>
  <c r="BS135" i="12"/>
  <c r="BR135" i="12"/>
  <c r="BS108" i="12"/>
  <c r="BR108" i="12"/>
  <c r="BS95" i="12"/>
  <c r="BR95" i="12"/>
  <c r="BR78" i="12"/>
  <c r="BS78" i="12"/>
  <c r="BS84" i="12"/>
  <c r="BR84" i="12"/>
  <c r="BS31" i="12"/>
  <c r="BR31" i="12"/>
  <c r="BY23" i="12"/>
  <c r="BW23" i="12"/>
  <c r="BU23" i="12"/>
  <c r="BT23" i="12"/>
  <c r="BX23" i="12"/>
  <c r="BV23" i="12"/>
  <c r="BS24" i="12"/>
  <c r="BR24" i="12"/>
  <c r="BS15" i="12"/>
  <c r="BR15" i="12"/>
  <c r="BS19" i="12"/>
  <c r="BR19" i="12"/>
  <c r="BS241" i="12"/>
  <c r="BR241" i="12"/>
  <c r="BR183" i="12"/>
  <c r="BS179" i="12"/>
  <c r="BR179" i="12"/>
  <c r="BS151" i="12"/>
  <c r="BR151" i="12"/>
  <c r="BW137" i="12"/>
  <c r="BT137" i="12"/>
  <c r="BX137" i="12"/>
  <c r="BV137" i="12"/>
  <c r="BU137" i="12"/>
  <c r="BY137" i="12"/>
  <c r="BS117" i="12"/>
  <c r="BR117" i="12"/>
  <c r="BS104" i="12"/>
  <c r="BR104" i="12"/>
  <c r="BS99" i="12"/>
  <c r="BR99" i="12"/>
  <c r="BS55" i="12"/>
  <c r="BR55" i="12"/>
  <c r="BS51" i="12"/>
  <c r="BR51" i="12"/>
  <c r="BU195" i="12"/>
  <c r="BY195" i="12"/>
  <c r="BT195" i="12"/>
  <c r="BX195" i="12"/>
  <c r="BV195" i="12"/>
  <c r="BW195" i="12"/>
  <c r="BS233" i="12"/>
  <c r="BR233" i="12"/>
  <c r="BS228" i="12"/>
  <c r="BR228" i="12"/>
  <c r="BS182" i="12"/>
  <c r="BR182" i="12"/>
  <c r="BU164" i="12"/>
  <c r="BW164" i="12"/>
  <c r="BV164" i="12"/>
  <c r="BT164" i="12"/>
  <c r="BY164" i="12"/>
  <c r="BX164" i="12"/>
  <c r="BR147" i="12"/>
  <c r="BS155" i="12"/>
  <c r="BR155" i="12"/>
  <c r="BW142" i="12"/>
  <c r="BS146" i="12"/>
  <c r="BR146" i="12"/>
  <c r="BS116" i="12"/>
  <c r="BR116" i="12"/>
  <c r="BR100" i="12"/>
  <c r="BW98" i="12"/>
  <c r="BU98" i="12"/>
  <c r="BT98" i="12"/>
  <c r="BY98" i="12"/>
  <c r="BX98" i="12"/>
  <c r="BV98" i="12"/>
  <c r="BS79" i="12"/>
  <c r="BR79" i="12"/>
  <c r="BS36" i="12"/>
  <c r="BR36" i="12"/>
  <c r="BW206" i="12"/>
  <c r="BU206" i="12"/>
  <c r="BV206" i="12"/>
  <c r="BT206" i="12"/>
  <c r="BX206" i="12"/>
  <c r="BY206" i="12"/>
  <c r="BS234" i="12"/>
  <c r="BR234" i="12"/>
  <c r="BS211" i="12"/>
  <c r="BR211" i="12"/>
  <c r="BS204" i="12"/>
  <c r="BR204" i="12"/>
  <c r="BS166" i="12"/>
  <c r="BR166" i="12"/>
  <c r="BS145" i="12"/>
  <c r="BR145" i="12"/>
  <c r="BR131" i="12"/>
  <c r="BR133" i="12"/>
  <c r="BS133" i="12"/>
  <c r="BS122" i="12"/>
  <c r="BR122" i="12"/>
  <c r="BS110" i="12"/>
  <c r="BR110" i="12"/>
  <c r="BS96" i="12"/>
  <c r="BR96" i="12"/>
  <c r="BR71" i="12"/>
  <c r="BS64" i="12"/>
  <c r="BR64" i="12"/>
  <c r="BS60" i="12"/>
  <c r="BR60" i="12"/>
  <c r="BX10" i="12" l="1"/>
  <c r="BW10" i="12"/>
  <c r="BV10" i="12"/>
  <c r="BU10" i="12"/>
  <c r="BT10" i="12"/>
  <c r="BY10" i="12"/>
  <c r="BX9" i="12"/>
  <c r="BW9" i="12"/>
  <c r="BV9" i="12"/>
  <c r="BU9" i="12"/>
  <c r="BT9" i="12"/>
  <c r="BY9" i="12"/>
  <c r="BT61" i="12"/>
  <c r="BW61" i="12"/>
  <c r="BX61" i="12"/>
  <c r="BY61" i="12"/>
  <c r="BV61" i="12"/>
  <c r="BX8" i="12"/>
  <c r="BW8" i="12"/>
  <c r="BV8" i="12"/>
  <c r="BU8" i="12"/>
  <c r="BT8" i="12"/>
  <c r="BY8" i="12"/>
  <c r="BX7" i="12"/>
  <c r="BW7" i="12"/>
  <c r="BV7" i="12"/>
  <c r="BU7" i="12"/>
  <c r="BT7" i="12"/>
  <c r="BY7" i="12"/>
  <c r="BX6" i="12"/>
  <c r="BW6" i="12"/>
  <c r="BV6" i="12"/>
  <c r="BU6" i="12"/>
  <c r="BT6" i="12"/>
  <c r="BY6" i="12"/>
  <c r="BX5" i="12"/>
  <c r="BW5" i="12"/>
  <c r="BV5" i="12"/>
  <c r="BU5" i="12"/>
  <c r="BT5" i="12"/>
  <c r="BY5" i="12"/>
  <c r="BY214" i="12"/>
  <c r="BW94" i="12"/>
  <c r="BT81" i="12"/>
  <c r="BW114" i="12"/>
  <c r="BY209" i="12"/>
  <c r="BY219" i="12"/>
  <c r="BX66" i="12"/>
  <c r="BT97" i="12"/>
  <c r="CC97" i="12" s="1"/>
  <c r="CD97" i="12" s="1"/>
  <c r="BT132" i="12"/>
  <c r="BU230" i="12"/>
  <c r="BV109" i="12"/>
  <c r="BU128" i="12"/>
  <c r="BV45" i="12"/>
  <c r="BV89" i="12"/>
  <c r="BU209" i="12"/>
  <c r="BX97" i="12"/>
  <c r="BU109" i="12"/>
  <c r="BY45" i="12"/>
  <c r="BT89" i="12"/>
  <c r="BV209" i="12"/>
  <c r="BT160" i="12"/>
  <c r="BU97" i="12"/>
  <c r="BW128" i="12"/>
  <c r="BT45" i="12"/>
  <c r="CP45" i="12" s="1"/>
  <c r="BW89" i="12"/>
  <c r="BW132" i="12"/>
  <c r="BV230" i="12"/>
  <c r="BY128" i="12"/>
  <c r="BX45" i="12"/>
  <c r="BY89" i="12"/>
  <c r="BX132" i="12"/>
  <c r="BX230" i="12"/>
  <c r="BT109" i="12"/>
  <c r="BT128" i="12"/>
  <c r="BU45" i="12"/>
  <c r="BT209" i="12"/>
  <c r="BW97" i="12"/>
  <c r="BV132" i="12"/>
  <c r="BY230" i="12"/>
  <c r="BW109" i="12"/>
  <c r="BV128" i="12"/>
  <c r="BV226" i="12"/>
  <c r="BY81" i="12"/>
  <c r="BV159" i="12"/>
  <c r="BW140" i="12"/>
  <c r="BT226" i="12"/>
  <c r="BX69" i="12"/>
  <c r="BY140" i="12"/>
  <c r="BX191" i="12"/>
  <c r="BV193" i="12"/>
  <c r="BT220" i="12"/>
  <c r="BY77" i="12"/>
  <c r="BU193" i="12"/>
  <c r="BT177" i="12"/>
  <c r="BY220" i="12"/>
  <c r="BW161" i="12"/>
  <c r="BT192" i="12"/>
  <c r="BY177" i="12"/>
  <c r="BU94" i="12"/>
  <c r="BV142" i="12"/>
  <c r="BY213" i="12"/>
  <c r="BX53" i="12"/>
  <c r="BX219" i="12"/>
  <c r="BY46" i="12"/>
  <c r="BW150" i="12"/>
  <c r="BW214" i="12"/>
  <c r="BT114" i="12"/>
  <c r="CH114" i="12" s="1"/>
  <c r="BX142" i="12"/>
  <c r="BU169" i="12"/>
  <c r="BX213" i="12"/>
  <c r="BT53" i="12"/>
  <c r="CU53" i="12" s="1"/>
  <c r="BU219" i="12"/>
  <c r="BY130" i="12"/>
  <c r="BY142" i="12"/>
  <c r="BX169" i="12"/>
  <c r="BU213" i="12"/>
  <c r="BU53" i="12"/>
  <c r="BV150" i="12"/>
  <c r="BY106" i="12"/>
  <c r="BV169" i="12"/>
  <c r="BW213" i="12"/>
  <c r="BW53" i="12"/>
  <c r="BW46" i="12"/>
  <c r="BX150" i="12"/>
  <c r="BT214" i="12"/>
  <c r="BY114" i="12"/>
  <c r="BY169" i="12"/>
  <c r="BT219" i="12"/>
  <c r="CL219" i="12" s="1"/>
  <c r="BX46" i="12"/>
  <c r="BT121" i="12"/>
  <c r="CT121" i="12" s="1"/>
  <c r="BT150" i="12"/>
  <c r="BV214" i="12"/>
  <c r="BU114" i="12"/>
  <c r="BT142" i="12"/>
  <c r="BV219" i="12"/>
  <c r="BU46" i="12"/>
  <c r="BU121" i="12"/>
  <c r="BU150" i="12"/>
  <c r="BX75" i="12"/>
  <c r="BX214" i="12"/>
  <c r="BV114" i="12"/>
  <c r="BU194" i="12"/>
  <c r="BT46" i="12"/>
  <c r="CT46" i="12" s="1"/>
  <c r="BV121" i="12"/>
  <c r="BU75" i="12"/>
  <c r="BX184" i="12"/>
  <c r="BV75" i="12"/>
  <c r="BT184" i="12"/>
  <c r="BY75" i="12"/>
  <c r="BT194" i="12"/>
  <c r="BV186" i="12"/>
  <c r="BV194" i="12"/>
  <c r="BY191" i="12"/>
  <c r="BX193" i="12"/>
  <c r="BX217" i="12"/>
  <c r="BW28" i="12"/>
  <c r="BW14" i="12"/>
  <c r="BV177" i="12"/>
  <c r="BU172" i="12"/>
  <c r="BU69" i="12"/>
  <c r="BV220" i="12"/>
  <c r="BV94" i="12"/>
  <c r="BV140" i="12"/>
  <c r="BX226" i="12"/>
  <c r="BW81" i="12"/>
  <c r="BW192" i="12"/>
  <c r="BU191" i="12"/>
  <c r="BT193" i="12"/>
  <c r="CC193" i="12" s="1"/>
  <c r="CD193" i="12" s="1"/>
  <c r="BU28" i="12"/>
  <c r="BU177" i="12"/>
  <c r="BX220" i="12"/>
  <c r="BY94" i="12"/>
  <c r="BX140" i="12"/>
  <c r="BY226" i="12"/>
  <c r="BX81" i="12"/>
  <c r="BV161" i="12"/>
  <c r="BY193" i="12"/>
  <c r="BV217" i="12"/>
  <c r="BV14" i="12"/>
  <c r="BU197" i="12"/>
  <c r="BW177" i="12"/>
  <c r="BW69" i="12"/>
  <c r="BU220" i="12"/>
  <c r="BU140" i="12"/>
  <c r="BU226" i="12"/>
  <c r="BV81" i="12"/>
  <c r="BX161" i="12"/>
  <c r="BV192" i="12"/>
  <c r="BW159" i="12"/>
  <c r="BW197" i="12"/>
  <c r="BV191" i="12"/>
  <c r="BY217" i="12"/>
  <c r="BX14" i="12"/>
  <c r="BY197" i="12"/>
  <c r="BU134" i="12"/>
  <c r="BT172" i="12"/>
  <c r="BY69" i="12"/>
  <c r="BY161" i="12"/>
  <c r="BU192" i="12"/>
  <c r="BX159" i="12"/>
  <c r="BT191" i="12"/>
  <c r="BT217" i="12"/>
  <c r="CK217" i="12" s="1"/>
  <c r="BT28" i="12"/>
  <c r="BY14" i="12"/>
  <c r="BV134" i="12"/>
  <c r="BY172" i="12"/>
  <c r="BT69" i="12"/>
  <c r="CM69" i="12" s="1"/>
  <c r="BT94" i="12"/>
  <c r="CF94" i="12" s="1"/>
  <c r="BT161" i="12"/>
  <c r="BX192" i="12"/>
  <c r="BX134" i="12"/>
  <c r="BV172" i="12"/>
  <c r="BY225" i="12"/>
  <c r="BY201" i="12"/>
  <c r="BX207" i="12"/>
  <c r="BT207" i="12"/>
  <c r="CE207" i="12" s="1"/>
  <c r="BU82" i="12"/>
  <c r="BY25" i="12"/>
  <c r="BX57" i="12"/>
  <c r="BV101" i="12"/>
  <c r="BV33" i="12"/>
  <c r="BY210" i="12"/>
  <c r="BT72" i="12"/>
  <c r="CB72" i="12" s="1"/>
  <c r="BT176" i="12"/>
  <c r="BY74" i="12"/>
  <c r="BU212" i="12"/>
  <c r="BW74" i="12"/>
  <c r="BY159" i="12"/>
  <c r="BT159" i="12"/>
  <c r="CJ159" i="12" s="1"/>
  <c r="BV238" i="12"/>
  <c r="BW238" i="12"/>
  <c r="BV196" i="12"/>
  <c r="BW221" i="12"/>
  <c r="BT196" i="12"/>
  <c r="BU196" i="12"/>
  <c r="BY121" i="12"/>
  <c r="BV221" i="12"/>
  <c r="BU92" i="12"/>
  <c r="BX221" i="12"/>
  <c r="BW92" i="12"/>
  <c r="BU221" i="12"/>
  <c r="BX196" i="12"/>
  <c r="BX92" i="12"/>
  <c r="BX118" i="12"/>
  <c r="BX121" i="12"/>
  <c r="BY196" i="12"/>
  <c r="BU210" i="12"/>
  <c r="BY212" i="12"/>
  <c r="BU26" i="12"/>
  <c r="BY101" i="12"/>
  <c r="BY72" i="12"/>
  <c r="BW57" i="12"/>
  <c r="BY80" i="12"/>
  <c r="BT33" i="12"/>
  <c r="CA33" i="12" s="1"/>
  <c r="BX176" i="12"/>
  <c r="BT74" i="12"/>
  <c r="CE74" i="12" s="1"/>
  <c r="BW210" i="12"/>
  <c r="BU101" i="12"/>
  <c r="BT25" i="12"/>
  <c r="CQ25" i="12" s="1"/>
  <c r="BU72" i="12"/>
  <c r="BV82" i="12"/>
  <c r="BV57" i="12"/>
  <c r="BX33" i="12"/>
  <c r="BT157" i="12"/>
  <c r="BU176" i="12"/>
  <c r="BW207" i="12"/>
  <c r="BV74" i="12"/>
  <c r="BV25" i="12"/>
  <c r="BV72" i="12"/>
  <c r="BY82" i="12"/>
  <c r="BY57" i="12"/>
  <c r="BV80" i="12"/>
  <c r="BV201" i="12"/>
  <c r="BY33" i="12"/>
  <c r="BX157" i="12"/>
  <c r="BX237" i="12"/>
  <c r="BY207" i="12"/>
  <c r="BX74" i="12"/>
  <c r="BX197" i="12"/>
  <c r="BT134" i="12"/>
  <c r="BV212" i="12"/>
  <c r="BV26" i="12"/>
  <c r="BW25" i="12"/>
  <c r="BW72" i="12"/>
  <c r="BX82" i="12"/>
  <c r="BU57" i="12"/>
  <c r="BW80" i="12"/>
  <c r="BX201" i="12"/>
  <c r="BW33" i="12"/>
  <c r="BU157" i="12"/>
  <c r="BV20" i="12"/>
  <c r="BV197" i="12"/>
  <c r="BT210" i="12"/>
  <c r="CJ210" i="12" s="1"/>
  <c r="BT212" i="12"/>
  <c r="BX26" i="12"/>
  <c r="BT101" i="12"/>
  <c r="CK101" i="12" s="1"/>
  <c r="BX25" i="12"/>
  <c r="BT82" i="12"/>
  <c r="CM82" i="12" s="1"/>
  <c r="BX80" i="12"/>
  <c r="BT201" i="12"/>
  <c r="BW35" i="12"/>
  <c r="BW176" i="12"/>
  <c r="BW20" i="12"/>
  <c r="BV210" i="12"/>
  <c r="BW212" i="12"/>
  <c r="BY26" i="12"/>
  <c r="BW101" i="12"/>
  <c r="BT80" i="12"/>
  <c r="BW201" i="12"/>
  <c r="BT21" i="12"/>
  <c r="BY176" i="12"/>
  <c r="BT20" i="12"/>
  <c r="CI20" i="12" s="1"/>
  <c r="BU207" i="12"/>
  <c r="BU21" i="12"/>
  <c r="BX48" i="12"/>
  <c r="BU66" i="12"/>
  <c r="BU160" i="12"/>
  <c r="BU225" i="12"/>
  <c r="BW106" i="12"/>
  <c r="BV77" i="12"/>
  <c r="BT48" i="12"/>
  <c r="CA48" i="12" s="1"/>
  <c r="BY66" i="12"/>
  <c r="BV160" i="12"/>
  <c r="BT77" i="12"/>
  <c r="BU90" i="12"/>
  <c r="BV52" i="12"/>
  <c r="BW48" i="12"/>
  <c r="BW66" i="12"/>
  <c r="BW160" i="12"/>
  <c r="BU77" i="12"/>
  <c r="BX90" i="12"/>
  <c r="BV229" i="12"/>
  <c r="BY52" i="12"/>
  <c r="BY48" i="12"/>
  <c r="BY160" i="12"/>
  <c r="BT225" i="12"/>
  <c r="CI225" i="12" s="1"/>
  <c r="BT106" i="12"/>
  <c r="CQ106" i="12" s="1"/>
  <c r="BX167" i="12"/>
  <c r="BT90" i="12"/>
  <c r="CV90" i="12" s="1"/>
  <c r="BW229" i="12"/>
  <c r="BT52" i="12"/>
  <c r="CN52" i="12" s="1"/>
  <c r="BV48" i="12"/>
  <c r="BV225" i="12"/>
  <c r="BV106" i="12"/>
  <c r="BV167" i="12"/>
  <c r="BV90" i="12"/>
  <c r="BX229" i="12"/>
  <c r="BW52" i="12"/>
  <c r="BT66" i="12"/>
  <c r="CM66" i="12" s="1"/>
  <c r="BW225" i="12"/>
  <c r="BX106" i="12"/>
  <c r="BW77" i="12"/>
  <c r="BT167" i="12"/>
  <c r="CV167" i="12" s="1"/>
  <c r="BY90" i="12"/>
  <c r="BT229" i="12"/>
  <c r="CB229" i="12" s="1"/>
  <c r="BY167" i="12"/>
  <c r="BW21" i="12"/>
  <c r="BW184" i="12"/>
  <c r="BU20" i="12"/>
  <c r="BX21" i="12"/>
  <c r="BU167" i="12"/>
  <c r="BY184" i="12"/>
  <c r="BX238" i="12"/>
  <c r="BY20" i="12"/>
  <c r="BW125" i="12"/>
  <c r="BY125" i="12"/>
  <c r="BV125" i="12"/>
  <c r="BU125" i="12"/>
  <c r="BX125" i="12"/>
  <c r="BT125" i="12"/>
  <c r="BW70" i="12"/>
  <c r="BV70" i="12"/>
  <c r="BX70" i="12"/>
  <c r="BT70" i="12"/>
  <c r="BU70" i="12"/>
  <c r="BW173" i="12"/>
  <c r="BU173" i="12"/>
  <c r="BY173" i="12"/>
  <c r="BV173" i="12"/>
  <c r="BX173" i="12"/>
  <c r="BT173" i="12"/>
  <c r="BU130" i="12"/>
  <c r="BT238" i="12"/>
  <c r="CM238" i="12" s="1"/>
  <c r="BU237" i="12"/>
  <c r="BV130" i="12"/>
  <c r="BV21" i="12"/>
  <c r="BU184" i="12"/>
  <c r="BW237" i="12"/>
  <c r="BV92" i="12"/>
  <c r="BW130" i="12"/>
  <c r="BT35" i="12"/>
  <c r="BT130" i="12"/>
  <c r="CR130" i="12" s="1"/>
  <c r="CS130" i="12" s="1"/>
  <c r="BV35" i="12"/>
  <c r="BX35" i="12"/>
  <c r="BT237" i="12"/>
  <c r="CU237" i="12" s="1"/>
  <c r="BU35" i="12"/>
  <c r="BV237" i="12"/>
  <c r="BW56" i="12"/>
  <c r="BT118" i="12"/>
  <c r="BT158" i="12"/>
  <c r="BX158" i="12"/>
  <c r="BW158" i="12"/>
  <c r="BU158" i="12"/>
  <c r="BY158" i="12"/>
  <c r="BV158" i="12"/>
  <c r="BY56" i="12"/>
  <c r="BY118" i="12"/>
  <c r="BT56" i="12"/>
  <c r="CA56" i="12" s="1"/>
  <c r="BV56" i="12"/>
  <c r="BU56" i="12"/>
  <c r="BU118" i="12"/>
  <c r="BV118" i="12"/>
  <c r="BY71" i="12"/>
  <c r="BX71" i="12"/>
  <c r="BV71" i="12"/>
  <c r="BU71" i="12"/>
  <c r="BT71" i="12"/>
  <c r="BW71" i="12"/>
  <c r="BY96" i="12"/>
  <c r="BX96" i="12"/>
  <c r="BV96" i="12"/>
  <c r="BW96" i="12"/>
  <c r="BU96" i="12"/>
  <c r="BT96" i="12"/>
  <c r="BX131" i="12"/>
  <c r="BV131" i="12"/>
  <c r="BU131" i="12"/>
  <c r="BT131" i="12"/>
  <c r="BY131" i="12"/>
  <c r="BW131" i="12"/>
  <c r="BW166" i="12"/>
  <c r="BX166" i="12"/>
  <c r="BT166" i="12"/>
  <c r="BU166" i="12"/>
  <c r="BY166" i="12"/>
  <c r="BV166" i="12"/>
  <c r="BT204" i="12"/>
  <c r="BX204" i="12"/>
  <c r="BU204" i="12"/>
  <c r="BY204" i="12"/>
  <c r="BW204" i="12"/>
  <c r="BV204" i="12"/>
  <c r="CU206" i="12"/>
  <c r="CM206" i="12"/>
  <c r="CE206" i="12"/>
  <c r="CK206" i="12"/>
  <c r="CC206" i="12"/>
  <c r="CD206" i="12" s="1"/>
  <c r="CQ206" i="12"/>
  <c r="CG206" i="12"/>
  <c r="CP206" i="12"/>
  <c r="CF206" i="12"/>
  <c r="CO206" i="12"/>
  <c r="CL206" i="12"/>
  <c r="CA206" i="12"/>
  <c r="CR206" i="12"/>
  <c r="CS206" i="12" s="1"/>
  <c r="CH206" i="12"/>
  <c r="CT206" i="12"/>
  <c r="CN206" i="12"/>
  <c r="CJ206" i="12"/>
  <c r="CI206" i="12"/>
  <c r="CB206" i="12"/>
  <c r="BZ206" i="12"/>
  <c r="CV206" i="12"/>
  <c r="BY99" i="12"/>
  <c r="BT99" i="12"/>
  <c r="BX99" i="12"/>
  <c r="BW99" i="12"/>
  <c r="BV99" i="12"/>
  <c r="BU99" i="12"/>
  <c r="BY183" i="12"/>
  <c r="BW183" i="12"/>
  <c r="BV183" i="12"/>
  <c r="BU183" i="12"/>
  <c r="BT183" i="12"/>
  <c r="BX183" i="12"/>
  <c r="BY91" i="12"/>
  <c r="BV91" i="12"/>
  <c r="BT91" i="12"/>
  <c r="BX91" i="12"/>
  <c r="BU91" i="12"/>
  <c r="BW91" i="12"/>
  <c r="BW200" i="12"/>
  <c r="BV200" i="12"/>
  <c r="BT200" i="12"/>
  <c r="BX200" i="12"/>
  <c r="BY200" i="12"/>
  <c r="BU200" i="12"/>
  <c r="BY189" i="12"/>
  <c r="BU189" i="12"/>
  <c r="BX189" i="12"/>
  <c r="BW189" i="12"/>
  <c r="BV189" i="12"/>
  <c r="BT189" i="12"/>
  <c r="BT232" i="12"/>
  <c r="BW232" i="12"/>
  <c r="BV232" i="12"/>
  <c r="BY232" i="12"/>
  <c r="BX232" i="12"/>
  <c r="BU232" i="12"/>
  <c r="BW102" i="12"/>
  <c r="BY102" i="12"/>
  <c r="BX102" i="12"/>
  <c r="BV102" i="12"/>
  <c r="BU102" i="12"/>
  <c r="BT102" i="12"/>
  <c r="BW86" i="12"/>
  <c r="BX86" i="12"/>
  <c r="BU86" i="12"/>
  <c r="BY86" i="12"/>
  <c r="BV86" i="12"/>
  <c r="BT86" i="12"/>
  <c r="BY141" i="12"/>
  <c r="BW141" i="12"/>
  <c r="BX141" i="12"/>
  <c r="BV141" i="12"/>
  <c r="BU141" i="12"/>
  <c r="BT141" i="12"/>
  <c r="BY170" i="12"/>
  <c r="BV170" i="12"/>
  <c r="BT170" i="12"/>
  <c r="BX170" i="12"/>
  <c r="BW170" i="12"/>
  <c r="BU170" i="12"/>
  <c r="BU187" i="12"/>
  <c r="BY187" i="12"/>
  <c r="BW187" i="12"/>
  <c r="BV187" i="12"/>
  <c r="BT187" i="12"/>
  <c r="BX187" i="12"/>
  <c r="CK124" i="12"/>
  <c r="CC124" i="12"/>
  <c r="CD124" i="12" s="1"/>
  <c r="CT124" i="12"/>
  <c r="CJ124" i="12"/>
  <c r="CA124" i="12"/>
  <c r="CQ124" i="12"/>
  <c r="CH124" i="12"/>
  <c r="CP124" i="12"/>
  <c r="CG124" i="12"/>
  <c r="CU124" i="12"/>
  <c r="CL124" i="12"/>
  <c r="CB124" i="12"/>
  <c r="CR124" i="12"/>
  <c r="CS124" i="12" s="1"/>
  <c r="BZ124" i="12"/>
  <c r="CO124" i="12"/>
  <c r="CN124" i="12"/>
  <c r="CM124" i="12"/>
  <c r="CI124" i="12"/>
  <c r="CF124" i="12"/>
  <c r="CE124" i="12"/>
  <c r="CV124" i="12"/>
  <c r="CO42" i="12"/>
  <c r="CG42" i="12"/>
  <c r="CN42" i="12"/>
  <c r="CE42" i="12"/>
  <c r="CU42" i="12"/>
  <c r="CK42" i="12"/>
  <c r="CA42" i="12"/>
  <c r="CI42" i="12"/>
  <c r="CR42" i="12"/>
  <c r="CS42" i="12" s="1"/>
  <c r="CQ42" i="12"/>
  <c r="CC42" i="12"/>
  <c r="CD42" i="12" s="1"/>
  <c r="CP42" i="12"/>
  <c r="CB42" i="12"/>
  <c r="CM42" i="12"/>
  <c r="BZ42" i="12"/>
  <c r="CL42" i="12"/>
  <c r="CJ42" i="12"/>
  <c r="CV42" i="12"/>
  <c r="CH42" i="12"/>
  <c r="CT42" i="12"/>
  <c r="CF42" i="12"/>
  <c r="CU38" i="12"/>
  <c r="CM38" i="12"/>
  <c r="CE38" i="12"/>
  <c r="CN38" i="12"/>
  <c r="CT38" i="12"/>
  <c r="CK38" i="12"/>
  <c r="CB38" i="12"/>
  <c r="CP38" i="12"/>
  <c r="CC38" i="12"/>
  <c r="CD38" i="12" s="1"/>
  <c r="CJ38" i="12"/>
  <c r="CR38" i="12"/>
  <c r="CS38" i="12" s="1"/>
  <c r="CG38" i="12"/>
  <c r="CQ38" i="12"/>
  <c r="CF38" i="12"/>
  <c r="CV38" i="12"/>
  <c r="CO38" i="12"/>
  <c r="CL38" i="12"/>
  <c r="CI38" i="12"/>
  <c r="CH38" i="12"/>
  <c r="CA38" i="12"/>
  <c r="BZ38" i="12"/>
  <c r="CK41" i="12"/>
  <c r="CC41" i="12"/>
  <c r="CD41" i="12" s="1"/>
  <c r="CV41" i="12"/>
  <c r="CM41" i="12"/>
  <c r="CT41" i="12"/>
  <c r="CJ41" i="12"/>
  <c r="CA41" i="12"/>
  <c r="CN41" i="12"/>
  <c r="BZ41" i="12"/>
  <c r="CI41" i="12"/>
  <c r="CU41" i="12"/>
  <c r="CH41" i="12"/>
  <c r="CR41" i="12"/>
  <c r="CS41" i="12" s="1"/>
  <c r="CG41" i="12"/>
  <c r="CQ41" i="12"/>
  <c r="CF41" i="12"/>
  <c r="CP41" i="12"/>
  <c r="CE41" i="12"/>
  <c r="CO41" i="12"/>
  <c r="CB41" i="12"/>
  <c r="CL41" i="12"/>
  <c r="CK85" i="12"/>
  <c r="CC85" i="12"/>
  <c r="CD85" i="12" s="1"/>
  <c r="CN85" i="12"/>
  <c r="CE85" i="12"/>
  <c r="CM85" i="12"/>
  <c r="CB85" i="12"/>
  <c r="CV85" i="12"/>
  <c r="CL85" i="12"/>
  <c r="CA85" i="12"/>
  <c r="CT85" i="12"/>
  <c r="CI85" i="12"/>
  <c r="CQ85" i="12"/>
  <c r="CG85" i="12"/>
  <c r="CU85" i="12"/>
  <c r="BZ85" i="12"/>
  <c r="CR85" i="12"/>
  <c r="CS85" i="12" s="1"/>
  <c r="CP85" i="12"/>
  <c r="CO85" i="12"/>
  <c r="CJ85" i="12"/>
  <c r="CH85" i="12"/>
  <c r="CF85" i="12"/>
  <c r="CK165" i="12"/>
  <c r="CC165" i="12"/>
  <c r="CD165" i="12" s="1"/>
  <c r="CR165" i="12"/>
  <c r="CS165" i="12" s="1"/>
  <c r="CI165" i="12"/>
  <c r="BZ165" i="12"/>
  <c r="CQ165" i="12"/>
  <c r="CG165" i="12"/>
  <c r="CP165" i="12"/>
  <c r="CF165" i="12"/>
  <c r="CO165" i="12"/>
  <c r="CE165" i="12"/>
  <c r="CN165" i="12"/>
  <c r="CM165" i="12"/>
  <c r="CB165" i="12"/>
  <c r="CV165" i="12"/>
  <c r="CL165" i="12"/>
  <c r="CA165" i="12"/>
  <c r="CU165" i="12"/>
  <c r="CJ165" i="12"/>
  <c r="CH165" i="12"/>
  <c r="CT165" i="12"/>
  <c r="CQ202" i="12"/>
  <c r="CI202" i="12"/>
  <c r="CA202" i="12"/>
  <c r="CU202" i="12"/>
  <c r="CM202" i="12"/>
  <c r="CE202" i="12"/>
  <c r="CR202" i="12"/>
  <c r="CS202" i="12" s="1"/>
  <c r="CJ202" i="12"/>
  <c r="CB202" i="12"/>
  <c r="CK202" i="12"/>
  <c r="CT202" i="12"/>
  <c r="CG202" i="12"/>
  <c r="CF202" i="12"/>
  <c r="CP202" i="12"/>
  <c r="CO202" i="12"/>
  <c r="CC202" i="12"/>
  <c r="CD202" i="12" s="1"/>
  <c r="CL202" i="12"/>
  <c r="CH202" i="12"/>
  <c r="BZ202" i="12"/>
  <c r="CV202" i="12"/>
  <c r="CN202" i="12"/>
  <c r="CK37" i="12"/>
  <c r="CC37" i="12"/>
  <c r="CD37" i="12" s="1"/>
  <c r="CP37" i="12"/>
  <c r="CG37" i="12"/>
  <c r="CN37" i="12"/>
  <c r="CE37" i="12"/>
  <c r="CO37" i="12"/>
  <c r="CB37" i="12"/>
  <c r="CV37" i="12"/>
  <c r="CJ37" i="12"/>
  <c r="CR37" i="12"/>
  <c r="CS37" i="12" s="1"/>
  <c r="CF37" i="12"/>
  <c r="CQ37" i="12"/>
  <c r="CL37" i="12"/>
  <c r="CI37" i="12"/>
  <c r="CH37" i="12"/>
  <c r="CA37" i="12"/>
  <c r="BZ37" i="12"/>
  <c r="CU37" i="12"/>
  <c r="CT37" i="12"/>
  <c r="CM37" i="12"/>
  <c r="CO75" i="12"/>
  <c r="CG75" i="12"/>
  <c r="CT75" i="12"/>
  <c r="CK75" i="12"/>
  <c r="CB75" i="12"/>
  <c r="CQ75" i="12"/>
  <c r="CF75" i="12"/>
  <c r="CP75" i="12"/>
  <c r="CE75" i="12"/>
  <c r="CN75" i="12"/>
  <c r="CM75" i="12"/>
  <c r="CC75" i="12"/>
  <c r="CD75" i="12" s="1"/>
  <c r="CV75" i="12"/>
  <c r="CL75" i="12"/>
  <c r="CA75" i="12"/>
  <c r="CU75" i="12"/>
  <c r="CJ75" i="12"/>
  <c r="BZ75" i="12"/>
  <c r="CI75" i="12"/>
  <c r="CR75" i="12"/>
  <c r="CS75" i="12" s="1"/>
  <c r="CH75" i="12"/>
  <c r="CK161" i="12"/>
  <c r="CC161" i="12"/>
  <c r="CD161" i="12" s="1"/>
  <c r="CV161" i="12"/>
  <c r="CM161" i="12"/>
  <c r="CT161" i="12"/>
  <c r="CI161" i="12"/>
  <c r="CR161" i="12"/>
  <c r="CS161" i="12" s="1"/>
  <c r="CH161" i="12"/>
  <c r="CQ161" i="12"/>
  <c r="CG161" i="12"/>
  <c r="CL161" i="12"/>
  <c r="CA161" i="12"/>
  <c r="CN161" i="12"/>
  <c r="CJ161" i="12"/>
  <c r="CF161" i="12"/>
  <c r="CE161" i="12"/>
  <c r="CB161" i="12"/>
  <c r="CU161" i="12"/>
  <c r="BZ161" i="12"/>
  <c r="CP161" i="12"/>
  <c r="CO161" i="12"/>
  <c r="CU34" i="12"/>
  <c r="CM34" i="12"/>
  <c r="CE34" i="12"/>
  <c r="CK34" i="12"/>
  <c r="CC34" i="12"/>
  <c r="CD34" i="12" s="1"/>
  <c r="CR34" i="12"/>
  <c r="CS34" i="12" s="1"/>
  <c r="CH34" i="12"/>
  <c r="CO34" i="12"/>
  <c r="CV34" i="12"/>
  <c r="CJ34" i="12"/>
  <c r="BZ34" i="12"/>
  <c r="CT34" i="12"/>
  <c r="CI34" i="12"/>
  <c r="CQ34" i="12"/>
  <c r="CP34" i="12"/>
  <c r="CN34" i="12"/>
  <c r="CL34" i="12"/>
  <c r="CG34" i="12"/>
  <c r="CF34" i="12"/>
  <c r="CB34" i="12"/>
  <c r="CA34" i="12"/>
  <c r="CB114" i="12"/>
  <c r="CK114" i="12"/>
  <c r="CU192" i="12"/>
  <c r="CM192" i="12"/>
  <c r="CE192" i="12"/>
  <c r="CQ192" i="12"/>
  <c r="CI192" i="12"/>
  <c r="CA192" i="12"/>
  <c r="CO192" i="12"/>
  <c r="CV192" i="12"/>
  <c r="CK192" i="12"/>
  <c r="BZ192" i="12"/>
  <c r="CT192" i="12"/>
  <c r="CJ192" i="12"/>
  <c r="CH192" i="12"/>
  <c r="CP192" i="12"/>
  <c r="CF192" i="12"/>
  <c r="CN192" i="12"/>
  <c r="CL192" i="12"/>
  <c r="CG192" i="12"/>
  <c r="CC192" i="12"/>
  <c r="CD192" i="12" s="1"/>
  <c r="CR192" i="12"/>
  <c r="CS192" i="12" s="1"/>
  <c r="CB192" i="12"/>
  <c r="CK56" i="12"/>
  <c r="CG56" i="12"/>
  <c r="CB56" i="12"/>
  <c r="CK77" i="12"/>
  <c r="CC77" i="12"/>
  <c r="CD77" i="12" s="1"/>
  <c r="CV77" i="12"/>
  <c r="CM77" i="12"/>
  <c r="CP77" i="12"/>
  <c r="CF77" i="12"/>
  <c r="CO77" i="12"/>
  <c r="CE77" i="12"/>
  <c r="CN77" i="12"/>
  <c r="CB77" i="12"/>
  <c r="CL77" i="12"/>
  <c r="CA77" i="12"/>
  <c r="CU77" i="12"/>
  <c r="CJ77" i="12"/>
  <c r="BZ77" i="12"/>
  <c r="CT77" i="12"/>
  <c r="CI77" i="12"/>
  <c r="CR77" i="12"/>
  <c r="CS77" i="12" s="1"/>
  <c r="CH77" i="12"/>
  <c r="CQ77" i="12"/>
  <c r="CG77" i="12"/>
  <c r="CK109" i="12"/>
  <c r="CC109" i="12"/>
  <c r="CD109" i="12" s="1"/>
  <c r="CP109" i="12"/>
  <c r="CH109" i="12"/>
  <c r="BZ109" i="12"/>
  <c r="CN109" i="12"/>
  <c r="CU109" i="12"/>
  <c r="CJ109" i="12"/>
  <c r="CQ109" i="12"/>
  <c r="CF109" i="12"/>
  <c r="CT109" i="12"/>
  <c r="CB109" i="12"/>
  <c r="CR109" i="12"/>
  <c r="CS109" i="12" s="1"/>
  <c r="CA109" i="12"/>
  <c r="CO109" i="12"/>
  <c r="CM109" i="12"/>
  <c r="CL109" i="12"/>
  <c r="CI109" i="12"/>
  <c r="CG109" i="12"/>
  <c r="CV109" i="12"/>
  <c r="CE109" i="12"/>
  <c r="CK128" i="12"/>
  <c r="CC128" i="12"/>
  <c r="CD128" i="12" s="1"/>
  <c r="CP128" i="12"/>
  <c r="CG128" i="12"/>
  <c r="CN128" i="12"/>
  <c r="CE128" i="12"/>
  <c r="CV128" i="12"/>
  <c r="CM128" i="12"/>
  <c r="CQ128" i="12"/>
  <c r="CH128" i="12"/>
  <c r="CJ128" i="12"/>
  <c r="CI128" i="12"/>
  <c r="CF128" i="12"/>
  <c r="CU128" i="12"/>
  <c r="CB128" i="12"/>
  <c r="CT128" i="12"/>
  <c r="CA128" i="12"/>
  <c r="CR128" i="12"/>
  <c r="CS128" i="12" s="1"/>
  <c r="BZ128" i="12"/>
  <c r="CO128" i="12"/>
  <c r="CL128" i="12"/>
  <c r="CK184" i="12"/>
  <c r="CC184" i="12"/>
  <c r="CD184" i="12" s="1"/>
  <c r="CR184" i="12"/>
  <c r="CS184" i="12" s="1"/>
  <c r="CJ184" i="12"/>
  <c r="CB184" i="12"/>
  <c r="CQ184" i="12"/>
  <c r="CI184" i="12"/>
  <c r="CA184" i="12"/>
  <c r="CL184" i="12"/>
  <c r="CO184" i="12"/>
  <c r="CH184" i="12"/>
  <c r="CG184" i="12"/>
  <c r="CV184" i="12"/>
  <c r="CF184" i="12"/>
  <c r="CT184" i="12"/>
  <c r="BZ184" i="12"/>
  <c r="CP184" i="12"/>
  <c r="CN184" i="12"/>
  <c r="CM184" i="12"/>
  <c r="CU184" i="12"/>
  <c r="CE184" i="12"/>
  <c r="CQ194" i="12"/>
  <c r="CI194" i="12"/>
  <c r="CA194" i="12"/>
  <c r="CU194" i="12"/>
  <c r="CM194" i="12"/>
  <c r="CE194" i="12"/>
  <c r="CP194" i="12"/>
  <c r="CF194" i="12"/>
  <c r="CL194" i="12"/>
  <c r="CB194" i="12"/>
  <c r="CV194" i="12"/>
  <c r="CK194" i="12"/>
  <c r="BZ194" i="12"/>
  <c r="CT194" i="12"/>
  <c r="CJ194" i="12"/>
  <c r="CR194" i="12"/>
  <c r="CS194" i="12" s="1"/>
  <c r="CG194" i="12"/>
  <c r="CO194" i="12"/>
  <c r="CN194" i="12"/>
  <c r="CH194" i="12"/>
  <c r="CC194" i="12"/>
  <c r="CD194" i="12" s="1"/>
  <c r="CC238" i="12"/>
  <c r="CD238" i="12" s="1"/>
  <c r="CP238" i="12"/>
  <c r="CN238" i="12"/>
  <c r="BW133" i="12"/>
  <c r="BY133" i="12"/>
  <c r="BX133" i="12"/>
  <c r="BV133" i="12"/>
  <c r="BU133" i="12"/>
  <c r="BT133" i="12"/>
  <c r="BY145" i="12"/>
  <c r="BW145" i="12"/>
  <c r="BX145" i="12"/>
  <c r="BV145" i="12"/>
  <c r="BU145" i="12"/>
  <c r="BT145" i="12"/>
  <c r="CU98" i="12"/>
  <c r="CM98" i="12"/>
  <c r="CE98" i="12"/>
  <c r="CN98" i="12"/>
  <c r="CV98" i="12"/>
  <c r="CL98" i="12"/>
  <c r="CC98" i="12"/>
  <c r="CD98" i="12" s="1"/>
  <c r="CT98" i="12"/>
  <c r="CK98" i="12"/>
  <c r="CB98" i="12"/>
  <c r="CJ98" i="12"/>
  <c r="CA98" i="12"/>
  <c r="CR98" i="12"/>
  <c r="CS98" i="12" s="1"/>
  <c r="CI98" i="12"/>
  <c r="BZ98" i="12"/>
  <c r="CQ98" i="12"/>
  <c r="CH98" i="12"/>
  <c r="CO98" i="12"/>
  <c r="CG98" i="12"/>
  <c r="CF98" i="12"/>
  <c r="CP98" i="12"/>
  <c r="CQ164" i="12"/>
  <c r="CI164" i="12"/>
  <c r="CA164" i="12"/>
  <c r="CV164" i="12"/>
  <c r="CM164" i="12"/>
  <c r="CR164" i="12"/>
  <c r="CS164" i="12" s="1"/>
  <c r="CG164" i="12"/>
  <c r="CP164" i="12"/>
  <c r="CF164" i="12"/>
  <c r="CO164" i="12"/>
  <c r="CE164" i="12"/>
  <c r="CL164" i="12"/>
  <c r="CB164" i="12"/>
  <c r="CU164" i="12"/>
  <c r="CK164" i="12"/>
  <c r="BZ164" i="12"/>
  <c r="CT164" i="12"/>
  <c r="CJ164" i="12"/>
  <c r="CN164" i="12"/>
  <c r="CH164" i="12"/>
  <c r="CC164" i="12"/>
  <c r="CD164" i="12" s="1"/>
  <c r="BX241" i="12"/>
  <c r="BW241" i="12"/>
  <c r="BV241" i="12"/>
  <c r="BU241" i="12"/>
  <c r="BT241" i="12"/>
  <c r="BY241" i="12"/>
  <c r="BW84" i="12"/>
  <c r="BV84" i="12"/>
  <c r="BT84" i="12"/>
  <c r="BX84" i="12"/>
  <c r="BU84" i="12"/>
  <c r="BY84" i="12"/>
  <c r="BU135" i="12"/>
  <c r="BT135" i="12"/>
  <c r="BY135" i="12"/>
  <c r="BV135" i="12"/>
  <c r="BX135" i="12"/>
  <c r="BW135" i="12"/>
  <c r="BX40" i="12"/>
  <c r="BV40" i="12"/>
  <c r="BU40" i="12"/>
  <c r="BY40" i="12"/>
  <c r="BW40" i="12"/>
  <c r="BT40" i="12"/>
  <c r="BT50" i="12"/>
  <c r="BY50" i="12"/>
  <c r="BW50" i="12"/>
  <c r="BV50" i="12"/>
  <c r="BX50" i="12"/>
  <c r="BU50" i="12"/>
  <c r="BU143" i="12"/>
  <c r="BX143" i="12"/>
  <c r="BW143" i="12"/>
  <c r="BV143" i="12"/>
  <c r="BT143" i="12"/>
  <c r="BY143" i="12"/>
  <c r="BV216" i="12"/>
  <c r="BU216" i="12"/>
  <c r="BY216" i="12"/>
  <c r="BX216" i="12"/>
  <c r="BW216" i="12"/>
  <c r="BT216" i="12"/>
  <c r="BX47" i="12"/>
  <c r="BT47" i="12"/>
  <c r="BY47" i="12"/>
  <c r="BW47" i="12"/>
  <c r="BV47" i="12"/>
  <c r="BU47" i="12"/>
  <c r="BV123" i="12"/>
  <c r="BT123" i="12"/>
  <c r="BY123" i="12"/>
  <c r="BX123" i="12"/>
  <c r="BW123" i="12"/>
  <c r="BU123" i="12"/>
  <c r="BY115" i="12"/>
  <c r="BV115" i="12"/>
  <c r="BX115" i="12"/>
  <c r="BW115" i="12"/>
  <c r="BU115" i="12"/>
  <c r="BT115" i="12"/>
  <c r="CO134" i="12"/>
  <c r="CG134" i="12"/>
  <c r="CQ134" i="12"/>
  <c r="CH134" i="12"/>
  <c r="CP134" i="12"/>
  <c r="CF134" i="12"/>
  <c r="CN134" i="12"/>
  <c r="CE134" i="12"/>
  <c r="CV134" i="12"/>
  <c r="CM134" i="12"/>
  <c r="CU134" i="12"/>
  <c r="CL134" i="12"/>
  <c r="CC134" i="12"/>
  <c r="CD134" i="12" s="1"/>
  <c r="CR134" i="12"/>
  <c r="CS134" i="12" s="1"/>
  <c r="CI134" i="12"/>
  <c r="BZ134" i="12"/>
  <c r="CB134" i="12"/>
  <c r="CA134" i="12"/>
  <c r="CT134" i="12"/>
  <c r="CK134" i="12"/>
  <c r="CJ134" i="12"/>
  <c r="BY67" i="12"/>
  <c r="BV67" i="12"/>
  <c r="BT67" i="12"/>
  <c r="BX67" i="12"/>
  <c r="BW67" i="12"/>
  <c r="BU67" i="12"/>
  <c r="CQ152" i="12"/>
  <c r="CI152" i="12"/>
  <c r="CA152" i="12"/>
  <c r="CN152" i="12"/>
  <c r="CV152" i="12"/>
  <c r="CL152" i="12"/>
  <c r="CC152" i="12"/>
  <c r="CD152" i="12" s="1"/>
  <c r="CO152" i="12"/>
  <c r="CK152" i="12"/>
  <c r="BZ152" i="12"/>
  <c r="CG152" i="12"/>
  <c r="CR152" i="12"/>
  <c r="CS152" i="12" s="1"/>
  <c r="CF152" i="12"/>
  <c r="CE152" i="12"/>
  <c r="CU152" i="12"/>
  <c r="CT152" i="12"/>
  <c r="CP152" i="12"/>
  <c r="CM152" i="12"/>
  <c r="CJ152" i="12"/>
  <c r="CH152" i="12"/>
  <c r="CB152" i="12"/>
  <c r="CU177" i="12"/>
  <c r="CM177" i="12"/>
  <c r="CE177" i="12"/>
  <c r="CJ177" i="12"/>
  <c r="CA177" i="12"/>
  <c r="CR177" i="12"/>
  <c r="CS177" i="12" s="1"/>
  <c r="CI177" i="12"/>
  <c r="BZ177" i="12"/>
  <c r="CQ177" i="12"/>
  <c r="CH177" i="12"/>
  <c r="CN177" i="12"/>
  <c r="CT177" i="12"/>
  <c r="CK177" i="12"/>
  <c r="CB177" i="12"/>
  <c r="CG177" i="12"/>
  <c r="CF177" i="12"/>
  <c r="CV177" i="12"/>
  <c r="CP177" i="12"/>
  <c r="CL177" i="12"/>
  <c r="CO177" i="12"/>
  <c r="CC177" i="12"/>
  <c r="CD177" i="12" s="1"/>
  <c r="CB48" i="12"/>
  <c r="CO46" i="12"/>
  <c r="CV46" i="12"/>
  <c r="CI46" i="12"/>
  <c r="CU181" i="12"/>
  <c r="CM181" i="12"/>
  <c r="CE181" i="12"/>
  <c r="CK181" i="12"/>
  <c r="CC181" i="12"/>
  <c r="CD181" i="12" s="1"/>
  <c r="CP181" i="12"/>
  <c r="CF181" i="12"/>
  <c r="CT181" i="12"/>
  <c r="CI181" i="12"/>
  <c r="CO181" i="12"/>
  <c r="CA181" i="12"/>
  <c r="CN181" i="12"/>
  <c r="BZ181" i="12"/>
  <c r="CL181" i="12"/>
  <c r="CH181" i="12"/>
  <c r="CV181" i="12"/>
  <c r="CG181" i="12"/>
  <c r="CQ181" i="12"/>
  <c r="CB181" i="12"/>
  <c r="CR181" i="12"/>
  <c r="CS181" i="12" s="1"/>
  <c r="CJ181" i="12"/>
  <c r="CK13" i="12"/>
  <c r="CC13" i="12"/>
  <c r="CD13" i="12" s="1"/>
  <c r="CP13" i="12"/>
  <c r="CG13" i="12"/>
  <c r="CO13" i="12"/>
  <c r="CF13" i="12"/>
  <c r="CN13" i="12"/>
  <c r="CE13" i="12"/>
  <c r="CV13" i="12"/>
  <c r="CM13" i="12"/>
  <c r="CU13" i="12"/>
  <c r="CL13" i="12"/>
  <c r="CB13" i="12"/>
  <c r="CT13" i="12"/>
  <c r="CJ13" i="12"/>
  <c r="CA13" i="12"/>
  <c r="CR13" i="12"/>
  <c r="CS13" i="12" s="1"/>
  <c r="CI13" i="12"/>
  <c r="BZ13" i="12"/>
  <c r="CQ13" i="12"/>
  <c r="CH13" i="12"/>
  <c r="CK153" i="12"/>
  <c r="CC153" i="12"/>
  <c r="CD153" i="12" s="1"/>
  <c r="CT153" i="12"/>
  <c r="CJ153" i="12"/>
  <c r="CA153" i="12"/>
  <c r="CM153" i="12"/>
  <c r="CB153" i="12"/>
  <c r="CR153" i="12"/>
  <c r="CS153" i="12" s="1"/>
  <c r="CG153" i="12"/>
  <c r="CQ153" i="12"/>
  <c r="CF153" i="12"/>
  <c r="CP153" i="12"/>
  <c r="CE153" i="12"/>
  <c r="CL153" i="12"/>
  <c r="CV153" i="12"/>
  <c r="CI153" i="12"/>
  <c r="BZ153" i="12"/>
  <c r="CU153" i="12"/>
  <c r="CO153" i="12"/>
  <c r="CN153" i="12"/>
  <c r="CH153" i="12"/>
  <c r="BW110" i="12"/>
  <c r="BT110" i="12"/>
  <c r="BV110" i="12"/>
  <c r="BY110" i="12"/>
  <c r="BX110" i="12"/>
  <c r="BU110" i="12"/>
  <c r="BY211" i="12"/>
  <c r="BW211" i="12"/>
  <c r="BT211" i="12"/>
  <c r="BX211" i="12"/>
  <c r="BV211" i="12"/>
  <c r="BU211" i="12"/>
  <c r="BY104" i="12"/>
  <c r="BV104" i="12"/>
  <c r="BU104" i="12"/>
  <c r="BT104" i="12"/>
  <c r="BX104" i="12"/>
  <c r="BW104" i="12"/>
  <c r="CU137" i="12"/>
  <c r="CM137" i="12"/>
  <c r="CE137" i="12"/>
  <c r="CR137" i="12"/>
  <c r="CS137" i="12" s="1"/>
  <c r="CJ137" i="12"/>
  <c r="CB137" i="12"/>
  <c r="CH137" i="12"/>
  <c r="CQ137" i="12"/>
  <c r="CG137" i="12"/>
  <c r="CP137" i="12"/>
  <c r="CF137" i="12"/>
  <c r="CO137" i="12"/>
  <c r="CN137" i="12"/>
  <c r="CC137" i="12"/>
  <c r="CD137" i="12" s="1"/>
  <c r="CV137" i="12"/>
  <c r="CK137" i="12"/>
  <c r="BZ137" i="12"/>
  <c r="CT137" i="12"/>
  <c r="CI137" i="12"/>
  <c r="CL137" i="12"/>
  <c r="CA137" i="12"/>
  <c r="BU203" i="12"/>
  <c r="BT203" i="12"/>
  <c r="BY203" i="12"/>
  <c r="BV203" i="12"/>
  <c r="BW203" i="12"/>
  <c r="BX203" i="12"/>
  <c r="BY27" i="12"/>
  <c r="BW27" i="12"/>
  <c r="BT27" i="12"/>
  <c r="BV27" i="12"/>
  <c r="BU27" i="12"/>
  <c r="BX27" i="12"/>
  <c r="BX175" i="12"/>
  <c r="BV175" i="12"/>
  <c r="BY175" i="12"/>
  <c r="BU175" i="12"/>
  <c r="BW175" i="12"/>
  <c r="BT175" i="12"/>
  <c r="BW185" i="12"/>
  <c r="BV185" i="12"/>
  <c r="BU185" i="12"/>
  <c r="BX185" i="12"/>
  <c r="BY185" i="12"/>
  <c r="BT185" i="12"/>
  <c r="BV240" i="12"/>
  <c r="BU240" i="12"/>
  <c r="BT240" i="12"/>
  <c r="BY240" i="12"/>
  <c r="BX240" i="12"/>
  <c r="BW240" i="12"/>
  <c r="BT239" i="12"/>
  <c r="BY239" i="12"/>
  <c r="BW239" i="12"/>
  <c r="BV239" i="12"/>
  <c r="BX239" i="12"/>
  <c r="BU239" i="12"/>
  <c r="BY107" i="12"/>
  <c r="BV107" i="12"/>
  <c r="BW107" i="12"/>
  <c r="BU107" i="12"/>
  <c r="BT107" i="12"/>
  <c r="BX107" i="12"/>
  <c r="BY127" i="12"/>
  <c r="BX127" i="12"/>
  <c r="BT127" i="12"/>
  <c r="BW127" i="12"/>
  <c r="BV127" i="12"/>
  <c r="BU127" i="12"/>
  <c r="BY119" i="12"/>
  <c r="BV119" i="12"/>
  <c r="BX119" i="12"/>
  <c r="BW119" i="12"/>
  <c r="BU119" i="12"/>
  <c r="BT119" i="12"/>
  <c r="BW154" i="12"/>
  <c r="BY154" i="12"/>
  <c r="BX154" i="12"/>
  <c r="BV154" i="12"/>
  <c r="BU154" i="12"/>
  <c r="BT154" i="12"/>
  <c r="BW198" i="12"/>
  <c r="BV198" i="12"/>
  <c r="BT198" i="12"/>
  <c r="BY198" i="12"/>
  <c r="BX198" i="12"/>
  <c r="BU198" i="12"/>
  <c r="CK210" i="12"/>
  <c r="BZ210" i="12"/>
  <c r="CG210" i="12"/>
  <c r="CK149" i="12"/>
  <c r="CC149" i="12"/>
  <c r="CD149" i="12" s="1"/>
  <c r="CV149" i="12"/>
  <c r="CM149" i="12"/>
  <c r="CT149" i="12"/>
  <c r="CJ149" i="12"/>
  <c r="CA149" i="12"/>
  <c r="CP149" i="12"/>
  <c r="CG149" i="12"/>
  <c r="CN149" i="12"/>
  <c r="CI149" i="12"/>
  <c r="CH149" i="12"/>
  <c r="CU149" i="12"/>
  <c r="CF149" i="12"/>
  <c r="CR149" i="12"/>
  <c r="CS149" i="12" s="1"/>
  <c r="CE149" i="12"/>
  <c r="CQ149" i="12"/>
  <c r="CB149" i="12"/>
  <c r="CO149" i="12"/>
  <c r="CL149" i="12"/>
  <c r="BZ149" i="12"/>
  <c r="CU144" i="12"/>
  <c r="CM144" i="12"/>
  <c r="CE144" i="12"/>
  <c r="CK144" i="12"/>
  <c r="CC144" i="12"/>
  <c r="CD144" i="12" s="1"/>
  <c r="CT144" i="12"/>
  <c r="CI144" i="12"/>
  <c r="CR144" i="12"/>
  <c r="CS144" i="12" s="1"/>
  <c r="CH144" i="12"/>
  <c r="CQ144" i="12"/>
  <c r="CG144" i="12"/>
  <c r="CP144" i="12"/>
  <c r="CF144" i="12"/>
  <c r="CO144" i="12"/>
  <c r="CB144" i="12"/>
  <c r="CA144" i="12"/>
  <c r="BZ144" i="12"/>
  <c r="CV144" i="12"/>
  <c r="CN144" i="12"/>
  <c r="CL144" i="12"/>
  <c r="CJ144" i="12"/>
  <c r="CQ17" i="12"/>
  <c r="CI17" i="12"/>
  <c r="CA17" i="12"/>
  <c r="CJ17" i="12"/>
  <c r="BZ17" i="12"/>
  <c r="CU17" i="12"/>
  <c r="CK17" i="12"/>
  <c r="CT17" i="12"/>
  <c r="CH17" i="12"/>
  <c r="CR17" i="12"/>
  <c r="CS17" i="12" s="1"/>
  <c r="CG17" i="12"/>
  <c r="CP17" i="12"/>
  <c r="CF17" i="12"/>
  <c r="CO17" i="12"/>
  <c r="CE17" i="12"/>
  <c r="CN17" i="12"/>
  <c r="CM17" i="12"/>
  <c r="CC17" i="12"/>
  <c r="CD17" i="12" s="1"/>
  <c r="CV17" i="12"/>
  <c r="CL17" i="12"/>
  <c r="CB17" i="12"/>
  <c r="CQ43" i="12"/>
  <c r="CI43" i="12"/>
  <c r="CA43" i="12"/>
  <c r="CT43" i="12"/>
  <c r="CK43" i="12"/>
  <c r="CB43" i="12"/>
  <c r="CH43" i="12"/>
  <c r="CP43" i="12"/>
  <c r="CF43" i="12"/>
  <c r="CM43" i="12"/>
  <c r="CC43" i="12"/>
  <c r="CD43" i="12" s="1"/>
  <c r="CU43" i="12"/>
  <c r="CR43" i="12"/>
  <c r="CS43" i="12" s="1"/>
  <c r="BZ43" i="12"/>
  <c r="CO43" i="12"/>
  <c r="CN43" i="12"/>
  <c r="CL43" i="12"/>
  <c r="CJ43" i="12"/>
  <c r="CG43" i="12"/>
  <c r="CV43" i="12"/>
  <c r="CE43" i="12"/>
  <c r="CU129" i="12"/>
  <c r="CM129" i="12"/>
  <c r="CE129" i="12"/>
  <c r="CN129" i="12"/>
  <c r="CT129" i="12"/>
  <c r="CK129" i="12"/>
  <c r="CB129" i="12"/>
  <c r="CJ129" i="12"/>
  <c r="CA129" i="12"/>
  <c r="CO129" i="12"/>
  <c r="CF129" i="12"/>
  <c r="CI129" i="12"/>
  <c r="CH129" i="12"/>
  <c r="CG129" i="12"/>
  <c r="CV129" i="12"/>
  <c r="CC129" i="12"/>
  <c r="CD129" i="12" s="1"/>
  <c r="CR129" i="12"/>
  <c r="CS129" i="12" s="1"/>
  <c r="BZ129" i="12"/>
  <c r="CQ129" i="12"/>
  <c r="CP129" i="12"/>
  <c r="CL129" i="12"/>
  <c r="CK136" i="12"/>
  <c r="CC136" i="12"/>
  <c r="CD136" i="12" s="1"/>
  <c r="CR136" i="12"/>
  <c r="CS136" i="12" s="1"/>
  <c r="CI136" i="12"/>
  <c r="BZ136" i="12"/>
  <c r="CQ136" i="12"/>
  <c r="CH136" i="12"/>
  <c r="CP136" i="12"/>
  <c r="CG136" i="12"/>
  <c r="CO136" i="12"/>
  <c r="CF136" i="12"/>
  <c r="CN136" i="12"/>
  <c r="CE136" i="12"/>
  <c r="CU136" i="12"/>
  <c r="CL136" i="12"/>
  <c r="CB136" i="12"/>
  <c r="CT136" i="12"/>
  <c r="CJ136" i="12"/>
  <c r="CA136" i="12"/>
  <c r="CV136" i="12"/>
  <c r="CM136" i="12"/>
  <c r="CO186" i="12"/>
  <c r="CG186" i="12"/>
  <c r="CV186" i="12"/>
  <c r="CN186" i="12"/>
  <c r="CF186" i="12"/>
  <c r="CU186" i="12"/>
  <c r="CM186" i="12"/>
  <c r="CE186" i="12"/>
  <c r="CP186" i="12"/>
  <c r="CB186" i="12"/>
  <c r="CL186" i="12"/>
  <c r="CA186" i="12"/>
  <c r="CH186" i="12"/>
  <c r="CR186" i="12"/>
  <c r="CS186" i="12" s="1"/>
  <c r="CT186" i="12"/>
  <c r="CQ186" i="12"/>
  <c r="CK186" i="12"/>
  <c r="CI186" i="12"/>
  <c r="CC186" i="12"/>
  <c r="CD186" i="12" s="1"/>
  <c r="BZ186" i="12"/>
  <c r="CJ186" i="12"/>
  <c r="CK65" i="12"/>
  <c r="CC65" i="12"/>
  <c r="CD65" i="12" s="1"/>
  <c r="CT65" i="12"/>
  <c r="CJ65" i="12"/>
  <c r="CA65" i="12"/>
  <c r="CP65" i="12"/>
  <c r="CG65" i="12"/>
  <c r="CN65" i="12"/>
  <c r="CE65" i="12"/>
  <c r="CV65" i="12"/>
  <c r="CM65" i="12"/>
  <c r="CU65" i="12"/>
  <c r="CL65" i="12"/>
  <c r="CB65" i="12"/>
  <c r="CI65" i="12"/>
  <c r="CH65" i="12"/>
  <c r="CR65" i="12"/>
  <c r="CS65" i="12" s="1"/>
  <c r="CQ65" i="12"/>
  <c r="CO65" i="12"/>
  <c r="CF65" i="12"/>
  <c r="BZ65" i="12"/>
  <c r="CQ160" i="12"/>
  <c r="CI160" i="12"/>
  <c r="CA160" i="12"/>
  <c r="CP160" i="12"/>
  <c r="CG160" i="12"/>
  <c r="CT160" i="12"/>
  <c r="CJ160" i="12"/>
  <c r="CH160" i="12"/>
  <c r="CR160" i="12"/>
  <c r="CS160" i="12" s="1"/>
  <c r="CF160" i="12"/>
  <c r="CV160" i="12"/>
  <c r="CL160" i="12"/>
  <c r="CB160" i="12"/>
  <c r="CC160" i="12"/>
  <c r="CD160" i="12" s="1"/>
  <c r="CU160" i="12"/>
  <c r="BZ160" i="12"/>
  <c r="CO160" i="12"/>
  <c r="CN160" i="12"/>
  <c r="CM160" i="12"/>
  <c r="CK160" i="12"/>
  <c r="CE160" i="12"/>
  <c r="CU150" i="12"/>
  <c r="CM150" i="12"/>
  <c r="CE150" i="12"/>
  <c r="CJ150" i="12"/>
  <c r="CA150" i="12"/>
  <c r="CQ150" i="12"/>
  <c r="CH150" i="12"/>
  <c r="CN150" i="12"/>
  <c r="CV150" i="12"/>
  <c r="CL150" i="12"/>
  <c r="CC150" i="12"/>
  <c r="CD150" i="12" s="1"/>
  <c r="CF150" i="12"/>
  <c r="CR150" i="12"/>
  <c r="CS150" i="12" s="1"/>
  <c r="BZ150" i="12"/>
  <c r="CP150" i="12"/>
  <c r="CO150" i="12"/>
  <c r="CK150" i="12"/>
  <c r="CI150" i="12"/>
  <c r="CG150" i="12"/>
  <c r="CB150" i="12"/>
  <c r="CT150" i="12"/>
  <c r="CK81" i="12"/>
  <c r="CC81" i="12"/>
  <c r="CD81" i="12" s="1"/>
  <c r="CN81" i="12"/>
  <c r="CE81" i="12"/>
  <c r="CU81" i="12"/>
  <c r="CL81" i="12"/>
  <c r="CB81" i="12"/>
  <c r="CR81" i="12"/>
  <c r="CS81" i="12" s="1"/>
  <c r="CI81" i="12"/>
  <c r="BZ81" i="12"/>
  <c r="CP81" i="12"/>
  <c r="CA81" i="12"/>
  <c r="CO81" i="12"/>
  <c r="CM81" i="12"/>
  <c r="CJ81" i="12"/>
  <c r="CH81" i="12"/>
  <c r="CV81" i="12"/>
  <c r="CG81" i="12"/>
  <c r="CT81" i="12"/>
  <c r="CF81" i="12"/>
  <c r="CQ81" i="12"/>
  <c r="CK97" i="12"/>
  <c r="CU97" i="12"/>
  <c r="CH97" i="12"/>
  <c r="CK132" i="12"/>
  <c r="CC132" i="12"/>
  <c r="CD132" i="12" s="1"/>
  <c r="CV132" i="12"/>
  <c r="CM132" i="12"/>
  <c r="CU132" i="12"/>
  <c r="CL132" i="12"/>
  <c r="CB132" i="12"/>
  <c r="CT132" i="12"/>
  <c r="CJ132" i="12"/>
  <c r="CA132" i="12"/>
  <c r="CR132" i="12"/>
  <c r="CS132" i="12" s="1"/>
  <c r="CI132" i="12"/>
  <c r="BZ132" i="12"/>
  <c r="CQ132" i="12"/>
  <c r="CH132" i="12"/>
  <c r="CN132" i="12"/>
  <c r="CE132" i="12"/>
  <c r="CP132" i="12"/>
  <c r="CO132" i="12"/>
  <c r="CG132" i="12"/>
  <c r="CF132" i="12"/>
  <c r="CO214" i="12"/>
  <c r="CG214" i="12"/>
  <c r="CU214" i="12"/>
  <c r="CM214" i="12"/>
  <c r="CE214" i="12"/>
  <c r="CK214" i="12"/>
  <c r="CC214" i="12"/>
  <c r="CD214" i="12" s="1"/>
  <c r="CR214" i="12"/>
  <c r="CS214" i="12" s="1"/>
  <c r="CF214" i="12"/>
  <c r="CQ214" i="12"/>
  <c r="CP214" i="12"/>
  <c r="CB214" i="12"/>
  <c r="CL214" i="12"/>
  <c r="BZ214" i="12"/>
  <c r="CJ214" i="12"/>
  <c r="CV214" i="12"/>
  <c r="CI214" i="12"/>
  <c r="CT214" i="12"/>
  <c r="CH214" i="12"/>
  <c r="CN214" i="12"/>
  <c r="CA214" i="12"/>
  <c r="CU22" i="12"/>
  <c r="CM22" i="12"/>
  <c r="CE22" i="12"/>
  <c r="CK22" i="12"/>
  <c r="CC22" i="12"/>
  <c r="CD22" i="12" s="1"/>
  <c r="CV22" i="12"/>
  <c r="CJ22" i="12"/>
  <c r="BZ22" i="12"/>
  <c r="CP22" i="12"/>
  <c r="CO22" i="12"/>
  <c r="CB22" i="12"/>
  <c r="CN22" i="12"/>
  <c r="CA22" i="12"/>
  <c r="CL22" i="12"/>
  <c r="CI22" i="12"/>
  <c r="CT22" i="12"/>
  <c r="CH22" i="12"/>
  <c r="CR22" i="12"/>
  <c r="CS22" i="12" s="1"/>
  <c r="CG22" i="12"/>
  <c r="CQ22" i="12"/>
  <c r="CF22" i="12"/>
  <c r="CK82" i="12"/>
  <c r="CF82" i="12"/>
  <c r="CK61" i="12"/>
  <c r="CC61" i="12"/>
  <c r="CD61" i="12" s="1"/>
  <c r="CN61" i="12"/>
  <c r="CE61" i="12"/>
  <c r="CT61" i="12"/>
  <c r="CJ61" i="12"/>
  <c r="CA61" i="12"/>
  <c r="CQ61" i="12"/>
  <c r="CH61" i="12"/>
  <c r="CP61" i="12"/>
  <c r="CG61" i="12"/>
  <c r="CO61" i="12"/>
  <c r="CF61" i="12"/>
  <c r="CV61" i="12"/>
  <c r="CU61" i="12"/>
  <c r="CB61" i="12"/>
  <c r="CL61" i="12"/>
  <c r="CI61" i="12"/>
  <c r="BZ61" i="12"/>
  <c r="CR61" i="12"/>
  <c r="CS61" i="12" s="1"/>
  <c r="CM61" i="12"/>
  <c r="CK113" i="12"/>
  <c r="CC113" i="12"/>
  <c r="CD113" i="12" s="1"/>
  <c r="CP113" i="12"/>
  <c r="CH113" i="12"/>
  <c r="BZ113" i="12"/>
  <c r="CR113" i="12"/>
  <c r="CS113" i="12" s="1"/>
  <c r="CG113" i="12"/>
  <c r="CQ113" i="12"/>
  <c r="CF113" i="12"/>
  <c r="CO113" i="12"/>
  <c r="CE113" i="12"/>
  <c r="CN113" i="12"/>
  <c r="CU113" i="12"/>
  <c r="CJ113" i="12"/>
  <c r="CV113" i="12"/>
  <c r="CT113" i="12"/>
  <c r="CM113" i="12"/>
  <c r="CL113" i="12"/>
  <c r="CI113" i="12"/>
  <c r="CB113" i="12"/>
  <c r="CA113" i="12"/>
  <c r="CK21" i="12"/>
  <c r="CC21" i="12"/>
  <c r="CD21" i="12" s="1"/>
  <c r="CQ21" i="12"/>
  <c r="CI21" i="12"/>
  <c r="CA21" i="12"/>
  <c r="CU21" i="12"/>
  <c r="CJ21" i="12"/>
  <c r="CL21" i="12"/>
  <c r="CV21" i="12"/>
  <c r="CH21" i="12"/>
  <c r="CT21" i="12"/>
  <c r="CG21" i="12"/>
  <c r="CR21" i="12"/>
  <c r="CS21" i="12" s="1"/>
  <c r="CF21" i="12"/>
  <c r="CP21" i="12"/>
  <c r="CE21" i="12"/>
  <c r="CO21" i="12"/>
  <c r="CN21" i="12"/>
  <c r="CB21" i="12"/>
  <c r="CM21" i="12"/>
  <c r="BZ21" i="12"/>
  <c r="CK93" i="12"/>
  <c r="CC93" i="12"/>
  <c r="CD93" i="12" s="1"/>
  <c r="CT93" i="12"/>
  <c r="CJ93" i="12"/>
  <c r="CA93" i="12"/>
  <c r="CQ93" i="12"/>
  <c r="CH93" i="12"/>
  <c r="CP93" i="12"/>
  <c r="CG93" i="12"/>
  <c r="CN93" i="12"/>
  <c r="CE93" i="12"/>
  <c r="CR93" i="12"/>
  <c r="CS93" i="12" s="1"/>
  <c r="BZ93" i="12"/>
  <c r="CO93" i="12"/>
  <c r="CM93" i="12"/>
  <c r="CL93" i="12"/>
  <c r="CF93" i="12"/>
  <c r="CV93" i="12"/>
  <c r="CU93" i="12"/>
  <c r="CB93" i="12"/>
  <c r="CI93" i="12"/>
  <c r="CK176" i="12"/>
  <c r="CC176" i="12"/>
  <c r="CD176" i="12" s="1"/>
  <c r="CV176" i="12"/>
  <c r="CM176" i="12"/>
  <c r="CU176" i="12"/>
  <c r="CL176" i="12"/>
  <c r="CB176" i="12"/>
  <c r="CT176" i="12"/>
  <c r="CJ176" i="12"/>
  <c r="CA176" i="12"/>
  <c r="CP176" i="12"/>
  <c r="CG176" i="12"/>
  <c r="CN176" i="12"/>
  <c r="CE176" i="12"/>
  <c r="CF176" i="12"/>
  <c r="CQ176" i="12"/>
  <c r="CO176" i="12"/>
  <c r="CH176" i="12"/>
  <c r="BZ176" i="12"/>
  <c r="CR176" i="12"/>
  <c r="CS176" i="12" s="1"/>
  <c r="CI176" i="12"/>
  <c r="BY60" i="12"/>
  <c r="BV60" i="12"/>
  <c r="BT60" i="12"/>
  <c r="BX60" i="12"/>
  <c r="BW60" i="12"/>
  <c r="BU60" i="12"/>
  <c r="CK191" i="12"/>
  <c r="CC191" i="12"/>
  <c r="CD191" i="12" s="1"/>
  <c r="CO191" i="12"/>
  <c r="CG191" i="12"/>
  <c r="CU191" i="12"/>
  <c r="CJ191" i="12"/>
  <c r="BZ191" i="12"/>
  <c r="CT191" i="12"/>
  <c r="CI191" i="12"/>
  <c r="CR191" i="12"/>
  <c r="CS191" i="12" s="1"/>
  <c r="CH191" i="12"/>
  <c r="CP191" i="12"/>
  <c r="CE191" i="12"/>
  <c r="CF191" i="12"/>
  <c r="CB191" i="12"/>
  <c r="CV191" i="12"/>
  <c r="CA191" i="12"/>
  <c r="CM191" i="12"/>
  <c r="CL191" i="12"/>
  <c r="CQ191" i="12"/>
  <c r="CN191" i="12"/>
  <c r="BY19" i="12"/>
  <c r="BW19" i="12"/>
  <c r="BX19" i="12"/>
  <c r="BV19" i="12"/>
  <c r="BU19" i="12"/>
  <c r="BT19" i="12"/>
  <c r="CO23" i="12"/>
  <c r="CG23" i="12"/>
  <c r="CU23" i="12"/>
  <c r="CM23" i="12"/>
  <c r="CE23" i="12"/>
  <c r="CL23" i="12"/>
  <c r="CB23" i="12"/>
  <c r="CH23" i="12"/>
  <c r="CR23" i="12"/>
  <c r="CS23" i="12" s="1"/>
  <c r="CF23" i="12"/>
  <c r="CQ23" i="12"/>
  <c r="CP23" i="12"/>
  <c r="CC23" i="12"/>
  <c r="CD23" i="12" s="1"/>
  <c r="CN23" i="12"/>
  <c r="CA23" i="12"/>
  <c r="CK23" i="12"/>
  <c r="BZ23" i="12"/>
  <c r="CV23" i="12"/>
  <c r="CJ23" i="12"/>
  <c r="CT23" i="12"/>
  <c r="CI23" i="12"/>
  <c r="BY163" i="12"/>
  <c r="BX163" i="12"/>
  <c r="BW163" i="12"/>
  <c r="BV163" i="12"/>
  <c r="BU163" i="12"/>
  <c r="BT163" i="12"/>
  <c r="BY218" i="12"/>
  <c r="BW218" i="12"/>
  <c r="BX218" i="12"/>
  <c r="BV218" i="12"/>
  <c r="BU218" i="12"/>
  <c r="BT218" i="12"/>
  <c r="CM217" i="12"/>
  <c r="CI217" i="12"/>
  <c r="CO217" i="12"/>
  <c r="CQ28" i="12"/>
  <c r="CI28" i="12"/>
  <c r="CA28" i="12"/>
  <c r="CO28" i="12"/>
  <c r="CG28" i="12"/>
  <c r="CP28" i="12"/>
  <c r="CE28" i="12"/>
  <c r="CH28" i="12"/>
  <c r="CR28" i="12"/>
  <c r="CS28" i="12" s="1"/>
  <c r="CF28" i="12"/>
  <c r="CV28" i="12"/>
  <c r="CU28" i="12"/>
  <c r="CC28" i="12"/>
  <c r="CD28" i="12" s="1"/>
  <c r="CT28" i="12"/>
  <c r="CB28" i="12"/>
  <c r="CN28" i="12"/>
  <c r="BZ28" i="12"/>
  <c r="CM28" i="12"/>
  <c r="CL28" i="12"/>
  <c r="CK28" i="12"/>
  <c r="CJ28" i="12"/>
  <c r="BW58" i="12"/>
  <c r="BV58" i="12"/>
  <c r="BY58" i="12"/>
  <c r="BU58" i="12"/>
  <c r="BT58" i="12"/>
  <c r="BX58" i="12"/>
  <c r="BY224" i="12"/>
  <c r="BU224" i="12"/>
  <c r="BX224" i="12"/>
  <c r="BW224" i="12"/>
  <c r="BV224" i="12"/>
  <c r="BT224" i="12"/>
  <c r="CQ32" i="12"/>
  <c r="CI32" i="12"/>
  <c r="CA32" i="12"/>
  <c r="CO32" i="12"/>
  <c r="CG32" i="12"/>
  <c r="CH32" i="12"/>
  <c r="CU32" i="12"/>
  <c r="CK32" i="12"/>
  <c r="BZ32" i="12"/>
  <c r="CT32" i="12"/>
  <c r="CJ32" i="12"/>
  <c r="CF32" i="12"/>
  <c r="CE32" i="12"/>
  <c r="CV32" i="12"/>
  <c r="CR32" i="12"/>
  <c r="CS32" i="12" s="1"/>
  <c r="CC32" i="12"/>
  <c r="CD32" i="12" s="1"/>
  <c r="CP32" i="12"/>
  <c r="CB32" i="12"/>
  <c r="CN32" i="12"/>
  <c r="CM32" i="12"/>
  <c r="CL32" i="12"/>
  <c r="BY63" i="12"/>
  <c r="BV63" i="12"/>
  <c r="BT63" i="12"/>
  <c r="BX63" i="12"/>
  <c r="BW63" i="12"/>
  <c r="BU63" i="12"/>
  <c r="BX112" i="12"/>
  <c r="BV112" i="12"/>
  <c r="BU112" i="12"/>
  <c r="BT112" i="12"/>
  <c r="BY112" i="12"/>
  <c r="BW112" i="12"/>
  <c r="CK180" i="12"/>
  <c r="CC180" i="12"/>
  <c r="CD180" i="12" s="1"/>
  <c r="CQ180" i="12"/>
  <c r="CI180" i="12"/>
  <c r="CA180" i="12"/>
  <c r="CO180" i="12"/>
  <c r="CE180" i="12"/>
  <c r="CT180" i="12"/>
  <c r="CH180" i="12"/>
  <c r="CR180" i="12"/>
  <c r="CS180" i="12" s="1"/>
  <c r="CP180" i="12"/>
  <c r="CB180" i="12"/>
  <c r="CN180" i="12"/>
  <c r="BZ180" i="12"/>
  <c r="CJ180" i="12"/>
  <c r="CU180" i="12"/>
  <c r="CF180" i="12"/>
  <c r="CV180" i="12"/>
  <c r="CM180" i="12"/>
  <c r="CG180" i="12"/>
  <c r="CL180" i="12"/>
  <c r="BT227" i="12"/>
  <c r="BY227" i="12"/>
  <c r="BW227" i="12"/>
  <c r="BV227" i="12"/>
  <c r="BU227" i="12"/>
  <c r="BX227" i="12"/>
  <c r="BU29" i="12"/>
  <c r="BT29" i="12"/>
  <c r="BW29" i="12"/>
  <c r="BV29" i="12"/>
  <c r="BY29" i="12"/>
  <c r="BX29" i="12"/>
  <c r="CH53" i="12"/>
  <c r="CJ53" i="12"/>
  <c r="CI53" i="12"/>
  <c r="CK212" i="12"/>
  <c r="CC212" i="12"/>
  <c r="CD212" i="12" s="1"/>
  <c r="CQ212" i="12"/>
  <c r="CI212" i="12"/>
  <c r="CA212" i="12"/>
  <c r="CO212" i="12"/>
  <c r="CG212" i="12"/>
  <c r="CL212" i="12"/>
  <c r="CV212" i="12"/>
  <c r="CJ212" i="12"/>
  <c r="CT212" i="12"/>
  <c r="CF212" i="12"/>
  <c r="CR212" i="12"/>
  <c r="CS212" i="12" s="1"/>
  <c r="CE212" i="12"/>
  <c r="CP212" i="12"/>
  <c r="CN212" i="12"/>
  <c r="CB212" i="12"/>
  <c r="CM212" i="12"/>
  <c r="CH212" i="12"/>
  <c r="BZ212" i="12"/>
  <c r="CU212" i="12"/>
  <c r="CU26" i="12"/>
  <c r="CM26" i="12"/>
  <c r="CE26" i="12"/>
  <c r="CK26" i="12"/>
  <c r="CC26" i="12"/>
  <c r="CD26" i="12" s="1"/>
  <c r="CP26" i="12"/>
  <c r="CF26" i="12"/>
  <c r="CO26" i="12"/>
  <c r="CV26" i="12"/>
  <c r="CH26" i="12"/>
  <c r="CT26" i="12"/>
  <c r="CG26" i="12"/>
  <c r="CR26" i="12"/>
  <c r="CS26" i="12" s="1"/>
  <c r="CB26" i="12"/>
  <c r="CQ26" i="12"/>
  <c r="CA26" i="12"/>
  <c r="CN26" i="12"/>
  <c r="BZ26" i="12"/>
  <c r="CL26" i="12"/>
  <c r="CJ26" i="12"/>
  <c r="CI26" i="12"/>
  <c r="CC25" i="12"/>
  <c r="CD25" i="12" s="1"/>
  <c r="CB25" i="12"/>
  <c r="CU25" i="12"/>
  <c r="CF25" i="12"/>
  <c r="CO25" i="12"/>
  <c r="CQ80" i="12"/>
  <c r="CI80" i="12"/>
  <c r="CA80" i="12"/>
  <c r="CR80" i="12"/>
  <c r="CS80" i="12" s="1"/>
  <c r="CH80" i="12"/>
  <c r="CV80" i="12"/>
  <c r="CM80" i="12"/>
  <c r="CF80" i="12"/>
  <c r="CP80" i="12"/>
  <c r="CE80" i="12"/>
  <c r="CO80" i="12"/>
  <c r="CC80" i="12"/>
  <c r="CD80" i="12" s="1"/>
  <c r="CN80" i="12"/>
  <c r="CB80" i="12"/>
  <c r="CL80" i="12"/>
  <c r="BZ80" i="12"/>
  <c r="CK80" i="12"/>
  <c r="CU80" i="12"/>
  <c r="CJ80" i="12"/>
  <c r="CT80" i="12"/>
  <c r="CG80" i="12"/>
  <c r="CK157" i="12"/>
  <c r="CC157" i="12"/>
  <c r="CD157" i="12" s="1"/>
  <c r="CP157" i="12"/>
  <c r="CG157" i="12"/>
  <c r="CM157" i="12"/>
  <c r="CB157" i="12"/>
  <c r="CV157" i="12"/>
  <c r="CL157" i="12"/>
  <c r="CA157" i="12"/>
  <c r="CU157" i="12"/>
  <c r="CJ157" i="12"/>
  <c r="BZ157" i="12"/>
  <c r="CO157" i="12"/>
  <c r="CE157" i="12"/>
  <c r="CT157" i="12"/>
  <c r="CR157" i="12"/>
  <c r="CS157" i="12" s="1"/>
  <c r="CQ157" i="12"/>
  <c r="CI157" i="12"/>
  <c r="CH157" i="12"/>
  <c r="CN157" i="12"/>
  <c r="CF157" i="12"/>
  <c r="CO231" i="12"/>
  <c r="CG231" i="12"/>
  <c r="CK231" i="12"/>
  <c r="CC231" i="12"/>
  <c r="CD231" i="12" s="1"/>
  <c r="CR231" i="12"/>
  <c r="CS231" i="12" s="1"/>
  <c r="CJ231" i="12"/>
  <c r="CB231" i="12"/>
  <c r="CT231" i="12"/>
  <c r="CF231" i="12"/>
  <c r="CQ231" i="12"/>
  <c r="CE231" i="12"/>
  <c r="CP231" i="12"/>
  <c r="CN231" i="12"/>
  <c r="CA231" i="12"/>
  <c r="CM231" i="12"/>
  <c r="BZ231" i="12"/>
  <c r="CL231" i="12"/>
  <c r="CV231" i="12"/>
  <c r="CI231" i="12"/>
  <c r="CU231" i="12"/>
  <c r="CH231" i="12"/>
  <c r="BY122" i="12"/>
  <c r="BV122" i="12"/>
  <c r="BX122" i="12"/>
  <c r="BW122" i="12"/>
  <c r="BU122" i="12"/>
  <c r="BT122" i="12"/>
  <c r="BY234" i="12"/>
  <c r="BU234" i="12"/>
  <c r="BW234" i="12"/>
  <c r="BV234" i="12"/>
  <c r="BT234" i="12"/>
  <c r="BX234" i="12"/>
  <c r="BY36" i="12"/>
  <c r="BV36" i="12"/>
  <c r="BU36" i="12"/>
  <c r="BT36" i="12"/>
  <c r="BX36" i="12"/>
  <c r="BW36" i="12"/>
  <c r="BY79" i="12"/>
  <c r="BT79" i="12"/>
  <c r="BX79" i="12"/>
  <c r="BW79" i="12"/>
  <c r="BV79" i="12"/>
  <c r="BU79" i="12"/>
  <c r="BY100" i="12"/>
  <c r="BX100" i="12"/>
  <c r="BW100" i="12"/>
  <c r="BV100" i="12"/>
  <c r="BU100" i="12"/>
  <c r="BT100" i="12"/>
  <c r="BY146" i="12"/>
  <c r="BX146" i="12"/>
  <c r="BW146" i="12"/>
  <c r="BV146" i="12"/>
  <c r="BU146" i="12"/>
  <c r="BT146" i="12"/>
  <c r="BY155" i="12"/>
  <c r="BV155" i="12"/>
  <c r="BW155" i="12"/>
  <c r="BU155" i="12"/>
  <c r="BT155" i="12"/>
  <c r="BX155" i="12"/>
  <c r="CK195" i="12"/>
  <c r="CC195" i="12"/>
  <c r="CD195" i="12" s="1"/>
  <c r="CO195" i="12"/>
  <c r="CG195" i="12"/>
  <c r="CP195" i="12"/>
  <c r="CE195" i="12"/>
  <c r="CM195" i="12"/>
  <c r="CB195" i="12"/>
  <c r="CV195" i="12"/>
  <c r="CL195" i="12"/>
  <c r="CA195" i="12"/>
  <c r="CU195" i="12"/>
  <c r="CJ195" i="12"/>
  <c r="BZ195" i="12"/>
  <c r="CT195" i="12"/>
  <c r="CI195" i="12"/>
  <c r="CQ195" i="12"/>
  <c r="CF195" i="12"/>
  <c r="CR195" i="12"/>
  <c r="CS195" i="12" s="1"/>
  <c r="CN195" i="12"/>
  <c r="CH195" i="12"/>
  <c r="BW117" i="12"/>
  <c r="BV117" i="12"/>
  <c r="BX117" i="12"/>
  <c r="BU117" i="12"/>
  <c r="BT117" i="12"/>
  <c r="BY117" i="12"/>
  <c r="BY151" i="12"/>
  <c r="BX151" i="12"/>
  <c r="BV151" i="12"/>
  <c r="BU151" i="12"/>
  <c r="BT151" i="12"/>
  <c r="BW151" i="12"/>
  <c r="BW78" i="12"/>
  <c r="BU78" i="12"/>
  <c r="BT78" i="12"/>
  <c r="BY78" i="12"/>
  <c r="BX78" i="12"/>
  <c r="BV78" i="12"/>
  <c r="BW188" i="12"/>
  <c r="BX188" i="12"/>
  <c r="BV188" i="12"/>
  <c r="BU188" i="12"/>
  <c r="BT188" i="12"/>
  <c r="BY188" i="12"/>
  <c r="BY103" i="12"/>
  <c r="BT103" i="12"/>
  <c r="BV103" i="12"/>
  <c r="BX103" i="12"/>
  <c r="BW103" i="12"/>
  <c r="BU103" i="12"/>
  <c r="BY171" i="12"/>
  <c r="BV171" i="12"/>
  <c r="BU171" i="12"/>
  <c r="BX171" i="12"/>
  <c r="BW171" i="12"/>
  <c r="BT171" i="12"/>
  <c r="BT215" i="12"/>
  <c r="BY215" i="12"/>
  <c r="BW215" i="12"/>
  <c r="BX215" i="12"/>
  <c r="BV215" i="12"/>
  <c r="BU215" i="12"/>
  <c r="CK105" i="12"/>
  <c r="CC105" i="12"/>
  <c r="CD105" i="12" s="1"/>
  <c r="CN105" i="12"/>
  <c r="CE105" i="12"/>
  <c r="CT105" i="12"/>
  <c r="CJ105" i="12"/>
  <c r="CA105" i="12"/>
  <c r="CP105" i="12"/>
  <c r="CG105" i="12"/>
  <c r="CI105" i="12"/>
  <c r="CV105" i="12"/>
  <c r="CH105" i="12"/>
  <c r="CU105" i="12"/>
  <c r="CF105" i="12"/>
  <c r="CR105" i="12"/>
  <c r="CS105" i="12" s="1"/>
  <c r="CQ105" i="12"/>
  <c r="CB105" i="12"/>
  <c r="CO105" i="12"/>
  <c r="BZ105" i="12"/>
  <c r="CM105" i="12"/>
  <c r="CL105" i="12"/>
  <c r="CT209" i="12"/>
  <c r="CL209" i="12"/>
  <c r="CK209" i="12"/>
  <c r="CC209" i="12"/>
  <c r="CD209" i="12" s="1"/>
  <c r="CQ209" i="12"/>
  <c r="CI209" i="12"/>
  <c r="CA209" i="12"/>
  <c r="CV209" i="12"/>
  <c r="CN209" i="12"/>
  <c r="CF209" i="12"/>
  <c r="CO209" i="12"/>
  <c r="CM209" i="12"/>
  <c r="CJ209" i="12"/>
  <c r="CG209" i="12"/>
  <c r="CR209" i="12"/>
  <c r="CS209" i="12" s="1"/>
  <c r="CB209" i="12"/>
  <c r="CP209" i="12"/>
  <c r="BZ209" i="12"/>
  <c r="CE209" i="12"/>
  <c r="CU209" i="12"/>
  <c r="CH209" i="12"/>
  <c r="CK44" i="12"/>
  <c r="CC44" i="12"/>
  <c r="CD44" i="12" s="1"/>
  <c r="CP44" i="12"/>
  <c r="CG44" i="12"/>
  <c r="CT44" i="12"/>
  <c r="CI44" i="12"/>
  <c r="CQ44" i="12"/>
  <c r="CF44" i="12"/>
  <c r="CM44" i="12"/>
  <c r="CB44" i="12"/>
  <c r="CV44" i="12"/>
  <c r="CE44" i="12"/>
  <c r="CU44" i="12"/>
  <c r="CR44" i="12"/>
  <c r="CS44" i="12" s="1"/>
  <c r="CA44" i="12"/>
  <c r="CO44" i="12"/>
  <c r="BZ44" i="12"/>
  <c r="CN44" i="12"/>
  <c r="CL44" i="12"/>
  <c r="CJ44" i="12"/>
  <c r="CH44" i="12"/>
  <c r="CK140" i="12"/>
  <c r="CC140" i="12"/>
  <c r="CD140" i="12" s="1"/>
  <c r="CQ140" i="12"/>
  <c r="CH140" i="12"/>
  <c r="CP140" i="12"/>
  <c r="CG140" i="12"/>
  <c r="CN140" i="12"/>
  <c r="CE140" i="12"/>
  <c r="CT140" i="12"/>
  <c r="CR140" i="12"/>
  <c r="CS140" i="12" s="1"/>
  <c r="CB140" i="12"/>
  <c r="CO140" i="12"/>
  <c r="CA140" i="12"/>
  <c r="CM140" i="12"/>
  <c r="BZ140" i="12"/>
  <c r="CL140" i="12"/>
  <c r="CJ140" i="12"/>
  <c r="CV140" i="12"/>
  <c r="CI140" i="12"/>
  <c r="CU140" i="12"/>
  <c r="CF140" i="12"/>
  <c r="CK57" i="12"/>
  <c r="CC57" i="12"/>
  <c r="CD57" i="12" s="1"/>
  <c r="CQ57" i="12"/>
  <c r="CH57" i="12"/>
  <c r="CN57" i="12"/>
  <c r="CE57" i="12"/>
  <c r="CU57" i="12"/>
  <c r="CL57" i="12"/>
  <c r="CB57" i="12"/>
  <c r="CT57" i="12"/>
  <c r="CJ57" i="12"/>
  <c r="CA57" i="12"/>
  <c r="CI57" i="12"/>
  <c r="CR57" i="12"/>
  <c r="CS57" i="12" s="1"/>
  <c r="BZ57" i="12"/>
  <c r="CP57" i="12"/>
  <c r="CO57" i="12"/>
  <c r="CF57" i="12"/>
  <c r="CV57" i="12"/>
  <c r="CM57" i="12"/>
  <c r="CG57" i="12"/>
  <c r="CO201" i="12"/>
  <c r="CG201" i="12"/>
  <c r="CK201" i="12"/>
  <c r="CC201" i="12"/>
  <c r="CD201" i="12" s="1"/>
  <c r="CR201" i="12"/>
  <c r="CS201" i="12" s="1"/>
  <c r="CH201" i="12"/>
  <c r="CP201" i="12"/>
  <c r="CE201" i="12"/>
  <c r="CN201" i="12"/>
  <c r="CM201" i="12"/>
  <c r="CB201" i="12"/>
  <c r="CV201" i="12"/>
  <c r="CL201" i="12"/>
  <c r="CA201" i="12"/>
  <c r="CT201" i="12"/>
  <c r="CI201" i="12"/>
  <c r="CU201" i="12"/>
  <c r="CQ201" i="12"/>
  <c r="CJ201" i="12"/>
  <c r="CF201" i="12"/>
  <c r="BZ201" i="12"/>
  <c r="CO35" i="12"/>
  <c r="CG35" i="12"/>
  <c r="CU35" i="12"/>
  <c r="CM35" i="12"/>
  <c r="CE35" i="12"/>
  <c r="CT35" i="12"/>
  <c r="CJ35" i="12"/>
  <c r="BZ35" i="12"/>
  <c r="CQ35" i="12"/>
  <c r="CF35" i="12"/>
  <c r="CL35" i="12"/>
  <c r="CB35" i="12"/>
  <c r="CV35" i="12"/>
  <c r="CK35" i="12"/>
  <c r="CA35" i="12"/>
  <c r="CH35" i="12"/>
  <c r="CC35" i="12"/>
  <c r="CD35" i="12" s="1"/>
  <c r="CR35" i="12"/>
  <c r="CS35" i="12" s="1"/>
  <c r="CP35" i="12"/>
  <c r="CN35" i="12"/>
  <c r="CI35" i="12"/>
  <c r="BV64" i="12"/>
  <c r="BY64" i="12"/>
  <c r="BX64" i="12"/>
  <c r="BT64" i="12"/>
  <c r="BW64" i="12"/>
  <c r="BU64" i="12"/>
  <c r="BV228" i="12"/>
  <c r="BT228" i="12"/>
  <c r="BY228" i="12"/>
  <c r="BX228" i="12"/>
  <c r="BU228" i="12"/>
  <c r="BW228" i="12"/>
  <c r="BY15" i="12"/>
  <c r="BX15" i="12"/>
  <c r="BW15" i="12"/>
  <c r="BV15" i="12"/>
  <c r="BU15" i="12"/>
  <c r="BT15" i="12"/>
  <c r="BY95" i="12"/>
  <c r="BV95" i="12"/>
  <c r="BT95" i="12"/>
  <c r="BX95" i="12"/>
  <c r="BW95" i="12"/>
  <c r="BU95" i="12"/>
  <c r="BY156" i="12"/>
  <c r="BU156" i="12"/>
  <c r="BT156" i="12"/>
  <c r="BX156" i="12"/>
  <c r="BW156" i="12"/>
  <c r="BV156" i="12"/>
  <c r="BX223" i="12"/>
  <c r="BV223" i="12"/>
  <c r="BU223" i="12"/>
  <c r="BT223" i="12"/>
  <c r="BY223" i="12"/>
  <c r="BW223" i="12"/>
  <c r="BY39" i="12"/>
  <c r="BT39" i="12"/>
  <c r="BV39" i="12"/>
  <c r="BU39" i="12"/>
  <c r="BX39" i="12"/>
  <c r="BW39" i="12"/>
  <c r="CH45" i="12"/>
  <c r="CI45" i="12"/>
  <c r="BV88" i="12"/>
  <c r="BY88" i="12"/>
  <c r="BW88" i="12"/>
  <c r="BT88" i="12"/>
  <c r="BX88" i="12"/>
  <c r="BU88" i="12"/>
  <c r="BY178" i="12"/>
  <c r="BX178" i="12"/>
  <c r="BV178" i="12"/>
  <c r="BU178" i="12"/>
  <c r="BT178" i="12"/>
  <c r="BW178" i="12"/>
  <c r="BX139" i="12"/>
  <c r="BY139" i="12"/>
  <c r="BW139" i="12"/>
  <c r="BV139" i="12"/>
  <c r="BU139" i="12"/>
  <c r="BT139" i="12"/>
  <c r="CU213" i="12"/>
  <c r="CM213" i="12"/>
  <c r="CE213" i="12"/>
  <c r="CK213" i="12"/>
  <c r="CC213" i="12"/>
  <c r="CD213" i="12" s="1"/>
  <c r="CQ213" i="12"/>
  <c r="CI213" i="12"/>
  <c r="CA213" i="12"/>
  <c r="CJ213" i="12"/>
  <c r="CV213" i="12"/>
  <c r="CH213" i="12"/>
  <c r="CR213" i="12"/>
  <c r="CS213" i="12" s="1"/>
  <c r="CF213" i="12"/>
  <c r="CP213" i="12"/>
  <c r="CO213" i="12"/>
  <c r="CB213" i="12"/>
  <c r="CN213" i="12"/>
  <c r="BZ213" i="12"/>
  <c r="CT213" i="12"/>
  <c r="CL213" i="12"/>
  <c r="CG213" i="12"/>
  <c r="BY59" i="12"/>
  <c r="BT59" i="12"/>
  <c r="BW59" i="12"/>
  <c r="BV59" i="12"/>
  <c r="BX59" i="12"/>
  <c r="BU59" i="12"/>
  <c r="BY111" i="12"/>
  <c r="BV111" i="12"/>
  <c r="BU111" i="12"/>
  <c r="BT111" i="12"/>
  <c r="BX111" i="12"/>
  <c r="BW111" i="12"/>
  <c r="CU49" i="12"/>
  <c r="CM49" i="12"/>
  <c r="CE49" i="12"/>
  <c r="CK49" i="12"/>
  <c r="CC49" i="12"/>
  <c r="CD49" i="12" s="1"/>
  <c r="CR49" i="12"/>
  <c r="CS49" i="12" s="1"/>
  <c r="CJ49" i="12"/>
  <c r="CB49" i="12"/>
  <c r="CV49" i="12"/>
  <c r="CH49" i="12"/>
  <c r="CO49" i="12"/>
  <c r="CA49" i="12"/>
  <c r="CN49" i="12"/>
  <c r="CI49" i="12"/>
  <c r="CG49" i="12"/>
  <c r="CF49" i="12"/>
  <c r="CT49" i="12"/>
  <c r="CQ49" i="12"/>
  <c r="CP49" i="12"/>
  <c r="CL49" i="12"/>
  <c r="BZ49" i="12"/>
  <c r="CU226" i="12"/>
  <c r="CM226" i="12"/>
  <c r="CE226" i="12"/>
  <c r="CK226" i="12"/>
  <c r="CC226" i="12"/>
  <c r="CD226" i="12" s="1"/>
  <c r="CR226" i="12"/>
  <c r="CS226" i="12" s="1"/>
  <c r="CJ226" i="12"/>
  <c r="CB226" i="12"/>
  <c r="CN226" i="12"/>
  <c r="BZ226" i="12"/>
  <c r="CL226" i="12"/>
  <c r="CI226" i="12"/>
  <c r="CV226" i="12"/>
  <c r="CH226" i="12"/>
  <c r="CT226" i="12"/>
  <c r="CG226" i="12"/>
  <c r="CQ226" i="12"/>
  <c r="CF226" i="12"/>
  <c r="CP226" i="12"/>
  <c r="CO226" i="12"/>
  <c r="CA226" i="12"/>
  <c r="CU62" i="12"/>
  <c r="CM62" i="12"/>
  <c r="CE62" i="12"/>
  <c r="CT62" i="12"/>
  <c r="CK62" i="12"/>
  <c r="CB62" i="12"/>
  <c r="CQ62" i="12"/>
  <c r="CH62" i="12"/>
  <c r="CO62" i="12"/>
  <c r="CF62" i="12"/>
  <c r="CN62" i="12"/>
  <c r="CL62" i="12"/>
  <c r="CG62" i="12"/>
  <c r="CV62" i="12"/>
  <c r="CC62" i="12"/>
  <c r="CD62" i="12" s="1"/>
  <c r="CA62" i="12"/>
  <c r="CR62" i="12"/>
  <c r="CS62" i="12" s="1"/>
  <c r="BZ62" i="12"/>
  <c r="CI62" i="12"/>
  <c r="CP62" i="12"/>
  <c r="CJ62" i="12"/>
  <c r="CR221" i="12"/>
  <c r="CS221" i="12" s="1"/>
  <c r="CJ221" i="12"/>
  <c r="CB221" i="12"/>
  <c r="CO221" i="12"/>
  <c r="CG221" i="12"/>
  <c r="CU221" i="12"/>
  <c r="CM221" i="12"/>
  <c r="CE221" i="12"/>
  <c r="CK221" i="12"/>
  <c r="CC221" i="12"/>
  <c r="CD221" i="12" s="1"/>
  <c r="CH221" i="12"/>
  <c r="CV221" i="12"/>
  <c r="CF221" i="12"/>
  <c r="CT221" i="12"/>
  <c r="CQ221" i="12"/>
  <c r="CA221" i="12"/>
  <c r="CP221" i="12"/>
  <c r="BZ221" i="12"/>
  <c r="CN221" i="12"/>
  <c r="CL221" i="12"/>
  <c r="CI221" i="12"/>
  <c r="CG130" i="12"/>
  <c r="CB130" i="12"/>
  <c r="CH130" i="12"/>
  <c r="CC130" i="12"/>
  <c r="CD130" i="12" s="1"/>
  <c r="CM130" i="12"/>
  <c r="CE130" i="12"/>
  <c r="BZ159" i="12"/>
  <c r="CL159" i="12"/>
  <c r="CU196" i="12"/>
  <c r="CM196" i="12"/>
  <c r="CE196" i="12"/>
  <c r="CQ196" i="12"/>
  <c r="CI196" i="12"/>
  <c r="CA196" i="12"/>
  <c r="CP196" i="12"/>
  <c r="CF196" i="12"/>
  <c r="CO196" i="12"/>
  <c r="CN196" i="12"/>
  <c r="CC196" i="12"/>
  <c r="CD196" i="12" s="1"/>
  <c r="CL196" i="12"/>
  <c r="CB196" i="12"/>
  <c r="CV196" i="12"/>
  <c r="CK196" i="12"/>
  <c r="BZ196" i="12"/>
  <c r="CT196" i="12"/>
  <c r="CJ196" i="12"/>
  <c r="CR196" i="12"/>
  <c r="CS196" i="12" s="1"/>
  <c r="CG196" i="12"/>
  <c r="CH196" i="12"/>
  <c r="CQ20" i="12"/>
  <c r="CU20" i="12"/>
  <c r="CF20" i="12"/>
  <c r="CC20" i="12"/>
  <c r="CD20" i="12" s="1"/>
  <c r="CL20" i="12"/>
  <c r="CQ92" i="12"/>
  <c r="CI92" i="12"/>
  <c r="CA92" i="12"/>
  <c r="CU92" i="12"/>
  <c r="CL92" i="12"/>
  <c r="CC92" i="12"/>
  <c r="CD92" i="12" s="1"/>
  <c r="CT92" i="12"/>
  <c r="CK92" i="12"/>
  <c r="CB92" i="12"/>
  <c r="CR92" i="12"/>
  <c r="CS92" i="12" s="1"/>
  <c r="CH92" i="12"/>
  <c r="CN92" i="12"/>
  <c r="CM92" i="12"/>
  <c r="CJ92" i="12"/>
  <c r="CG92" i="12"/>
  <c r="CE92" i="12"/>
  <c r="CP92" i="12"/>
  <c r="CO92" i="12"/>
  <c r="BZ92" i="12"/>
  <c r="CV92" i="12"/>
  <c r="CF92" i="12"/>
  <c r="BU116" i="12"/>
  <c r="BY116" i="12"/>
  <c r="BV116" i="12"/>
  <c r="BT116" i="12"/>
  <c r="BX116" i="12"/>
  <c r="BW116" i="12"/>
  <c r="CQ142" i="12"/>
  <c r="CI142" i="12"/>
  <c r="CA142" i="12"/>
  <c r="CO142" i="12"/>
  <c r="CG142" i="12"/>
  <c r="CT142" i="12"/>
  <c r="CJ142" i="12"/>
  <c r="CH142" i="12"/>
  <c r="CR142" i="12"/>
  <c r="CS142" i="12" s="1"/>
  <c r="CF142" i="12"/>
  <c r="CP142" i="12"/>
  <c r="CE142" i="12"/>
  <c r="CV142" i="12"/>
  <c r="CB142" i="12"/>
  <c r="CU142" i="12"/>
  <c r="BZ142" i="12"/>
  <c r="CN142" i="12"/>
  <c r="CM142" i="12"/>
  <c r="CL142" i="12"/>
  <c r="CK142" i="12"/>
  <c r="CC142" i="12"/>
  <c r="CD142" i="12" s="1"/>
  <c r="BU147" i="12"/>
  <c r="BY147" i="12"/>
  <c r="BX147" i="12"/>
  <c r="BW147" i="12"/>
  <c r="BV147" i="12"/>
  <c r="BT147" i="12"/>
  <c r="BV55" i="12"/>
  <c r="BY55" i="12"/>
  <c r="BX55" i="12"/>
  <c r="BU55" i="12"/>
  <c r="BT55" i="12"/>
  <c r="BW55" i="12"/>
  <c r="BY179" i="12"/>
  <c r="BW179" i="12"/>
  <c r="BV179" i="12"/>
  <c r="BU179" i="12"/>
  <c r="BT179" i="12"/>
  <c r="BX179" i="12"/>
  <c r="BW190" i="12"/>
  <c r="BY190" i="12"/>
  <c r="BX190" i="12"/>
  <c r="BV190" i="12"/>
  <c r="BT190" i="12"/>
  <c r="BU190" i="12"/>
  <c r="BT208" i="12"/>
  <c r="BY208" i="12"/>
  <c r="BV208" i="12"/>
  <c r="BX208" i="12"/>
  <c r="BW208" i="12"/>
  <c r="BU208" i="12"/>
  <c r="CU14" i="12"/>
  <c r="CM14" i="12"/>
  <c r="CE14" i="12"/>
  <c r="CN14" i="12"/>
  <c r="CV14" i="12"/>
  <c r="CL14" i="12"/>
  <c r="CC14" i="12"/>
  <c r="CD14" i="12" s="1"/>
  <c r="CT14" i="12"/>
  <c r="CK14" i="12"/>
  <c r="CB14" i="12"/>
  <c r="CJ14" i="12"/>
  <c r="CA14" i="12"/>
  <c r="CR14" i="12"/>
  <c r="CS14" i="12" s="1"/>
  <c r="CI14" i="12"/>
  <c r="BZ14" i="12"/>
  <c r="CQ14" i="12"/>
  <c r="CH14" i="12"/>
  <c r="CP14" i="12"/>
  <c r="CG14" i="12"/>
  <c r="CO14" i="12"/>
  <c r="CF14" i="12"/>
  <c r="BY87" i="12"/>
  <c r="BW87" i="12"/>
  <c r="BU87" i="12"/>
  <c r="BX87" i="12"/>
  <c r="BV87" i="12"/>
  <c r="BT87" i="12"/>
  <c r="BY126" i="12"/>
  <c r="BV126" i="12"/>
  <c r="BT126" i="12"/>
  <c r="BW126" i="12"/>
  <c r="BU126" i="12"/>
  <c r="BX126" i="12"/>
  <c r="BW162" i="12"/>
  <c r="BY162" i="12"/>
  <c r="BX162" i="12"/>
  <c r="BV162" i="12"/>
  <c r="BT162" i="12"/>
  <c r="BU162" i="12"/>
  <c r="BY174" i="12"/>
  <c r="BV174" i="12"/>
  <c r="BT174" i="12"/>
  <c r="BX174" i="12"/>
  <c r="BW174" i="12"/>
  <c r="BU174" i="12"/>
  <c r="BV222" i="12"/>
  <c r="BT222" i="12"/>
  <c r="BY222" i="12"/>
  <c r="BW222" i="12"/>
  <c r="BX222" i="12"/>
  <c r="BU222" i="12"/>
  <c r="CU18" i="12"/>
  <c r="CM18" i="12"/>
  <c r="CE18" i="12"/>
  <c r="CK18" i="12"/>
  <c r="CC18" i="12"/>
  <c r="CD18" i="12" s="1"/>
  <c r="CR18" i="12"/>
  <c r="CS18" i="12" s="1"/>
  <c r="CH18" i="12"/>
  <c r="CN18" i="12"/>
  <c r="CA18" i="12"/>
  <c r="CL18" i="12"/>
  <c r="BZ18" i="12"/>
  <c r="CJ18" i="12"/>
  <c r="CV18" i="12"/>
  <c r="CI18" i="12"/>
  <c r="CT18" i="12"/>
  <c r="CG18" i="12"/>
  <c r="CQ18" i="12"/>
  <c r="CF18" i="12"/>
  <c r="CP18" i="12"/>
  <c r="CO18" i="12"/>
  <c r="CB18" i="12"/>
  <c r="CK73" i="12"/>
  <c r="CC73" i="12"/>
  <c r="CD73" i="12" s="1"/>
  <c r="CP73" i="12"/>
  <c r="CG73" i="12"/>
  <c r="CT73" i="12"/>
  <c r="CI73" i="12"/>
  <c r="CR73" i="12"/>
  <c r="CS73" i="12" s="1"/>
  <c r="CH73" i="12"/>
  <c r="CQ73" i="12"/>
  <c r="CF73" i="12"/>
  <c r="CO73" i="12"/>
  <c r="CE73" i="12"/>
  <c r="CN73" i="12"/>
  <c r="CM73" i="12"/>
  <c r="CB73" i="12"/>
  <c r="CV73" i="12"/>
  <c r="CL73" i="12"/>
  <c r="CA73" i="12"/>
  <c r="CU73" i="12"/>
  <c r="CJ73" i="12"/>
  <c r="BZ73" i="12"/>
  <c r="CK89" i="12"/>
  <c r="CC89" i="12"/>
  <c r="CD89" i="12" s="1"/>
  <c r="CT89" i="12"/>
  <c r="CJ89" i="12"/>
  <c r="CA89" i="12"/>
  <c r="CV89" i="12"/>
  <c r="CL89" i="12"/>
  <c r="BZ89" i="12"/>
  <c r="CU89" i="12"/>
  <c r="CI89" i="12"/>
  <c r="CQ89" i="12"/>
  <c r="CG89" i="12"/>
  <c r="CO89" i="12"/>
  <c r="CE89" i="12"/>
  <c r="CN89" i="12"/>
  <c r="CM89" i="12"/>
  <c r="CB89" i="12"/>
  <c r="CR89" i="12"/>
  <c r="CS89" i="12" s="1"/>
  <c r="CP89" i="12"/>
  <c r="CH89" i="12"/>
  <c r="CF89" i="12"/>
  <c r="CK172" i="12"/>
  <c r="CC172" i="12"/>
  <c r="CD172" i="12" s="1"/>
  <c r="CP172" i="12"/>
  <c r="CG172" i="12"/>
  <c r="CN172" i="12"/>
  <c r="CE172" i="12"/>
  <c r="CT172" i="12"/>
  <c r="CJ172" i="12"/>
  <c r="CA172" i="12"/>
  <c r="CO172" i="12"/>
  <c r="BZ172" i="12"/>
  <c r="CV172" i="12"/>
  <c r="CH172" i="12"/>
  <c r="CQ172" i="12"/>
  <c r="CB172" i="12"/>
  <c r="CM172" i="12"/>
  <c r="CL172" i="12"/>
  <c r="CI172" i="12"/>
  <c r="CF172" i="12"/>
  <c r="CU172" i="12"/>
  <c r="CR172" i="12"/>
  <c r="CS172" i="12" s="1"/>
  <c r="CN69" i="12"/>
  <c r="CE69" i="12"/>
  <c r="CI69" i="12"/>
  <c r="BZ69" i="12"/>
  <c r="CL69" i="12"/>
  <c r="CU220" i="12"/>
  <c r="CM220" i="12"/>
  <c r="CE220" i="12"/>
  <c r="CK220" i="12"/>
  <c r="CC220" i="12"/>
  <c r="CD220" i="12" s="1"/>
  <c r="CQ220" i="12"/>
  <c r="CI220" i="12"/>
  <c r="CA220" i="12"/>
  <c r="CP220" i="12"/>
  <c r="CO220" i="12"/>
  <c r="CB220" i="12"/>
  <c r="CN220" i="12"/>
  <c r="BZ220" i="12"/>
  <c r="CL220" i="12"/>
  <c r="CJ220" i="12"/>
  <c r="CV220" i="12"/>
  <c r="CH220" i="12"/>
  <c r="CT220" i="12"/>
  <c r="CG220" i="12"/>
  <c r="CR220" i="12"/>
  <c r="CS220" i="12" s="1"/>
  <c r="CF220" i="12"/>
  <c r="CT101" i="12"/>
  <c r="BZ101" i="12"/>
  <c r="CR101" i="12"/>
  <c r="CS101" i="12" s="1"/>
  <c r="CF101" i="12"/>
  <c r="CM101" i="12"/>
  <c r="CQ225" i="12"/>
  <c r="CB225" i="12"/>
  <c r="BZ225" i="12"/>
  <c r="CR225" i="12"/>
  <c r="CS225" i="12" s="1"/>
  <c r="CF225" i="12"/>
  <c r="CH106" i="12"/>
  <c r="BZ106" i="12"/>
  <c r="CU148" i="12"/>
  <c r="CM148" i="12"/>
  <c r="CE148" i="12"/>
  <c r="CK148" i="12"/>
  <c r="CC148" i="12"/>
  <c r="CD148" i="12" s="1"/>
  <c r="CO148" i="12"/>
  <c r="CL148" i="12"/>
  <c r="CA148" i="12"/>
  <c r="CV148" i="12"/>
  <c r="CJ148" i="12"/>
  <c r="BZ148" i="12"/>
  <c r="CT148" i="12"/>
  <c r="CI148" i="12"/>
  <c r="CR148" i="12"/>
  <c r="CS148" i="12" s="1"/>
  <c r="CH148" i="12"/>
  <c r="CQ148" i="12"/>
  <c r="CG148" i="12"/>
  <c r="CP148" i="12"/>
  <c r="CN148" i="12"/>
  <c r="CF148" i="12"/>
  <c r="CB148" i="12"/>
  <c r="CO167" i="12"/>
  <c r="CL167" i="12"/>
  <c r="CQ167" i="12"/>
  <c r="CO83" i="12"/>
  <c r="CG83" i="12"/>
  <c r="CJ83" i="12"/>
  <c r="CA83" i="12"/>
  <c r="CR83" i="12"/>
  <c r="CS83" i="12" s="1"/>
  <c r="CI83" i="12"/>
  <c r="BZ83" i="12"/>
  <c r="CP83" i="12"/>
  <c r="CF83" i="12"/>
  <c r="CV83" i="12"/>
  <c r="CM83" i="12"/>
  <c r="CU83" i="12"/>
  <c r="CC83" i="12"/>
  <c r="CD83" i="12" s="1"/>
  <c r="CT83" i="12"/>
  <c r="CB83" i="12"/>
  <c r="CQ83" i="12"/>
  <c r="CN83" i="12"/>
  <c r="CL83" i="12"/>
  <c r="CK83" i="12"/>
  <c r="CH83" i="12"/>
  <c r="CE83" i="12"/>
  <c r="CO118" i="12"/>
  <c r="CG118" i="12"/>
  <c r="CU118" i="12"/>
  <c r="CL118" i="12"/>
  <c r="CC118" i="12"/>
  <c r="CD118" i="12" s="1"/>
  <c r="CR118" i="12"/>
  <c r="CS118" i="12" s="1"/>
  <c r="CI118" i="12"/>
  <c r="BZ118" i="12"/>
  <c r="CK118" i="12"/>
  <c r="CV118" i="12"/>
  <c r="CJ118" i="12"/>
  <c r="CT118" i="12"/>
  <c r="CH118" i="12"/>
  <c r="CF118" i="12"/>
  <c r="CQ118" i="12"/>
  <c r="CE118" i="12"/>
  <c r="CP118" i="12"/>
  <c r="CN118" i="12"/>
  <c r="CB118" i="12"/>
  <c r="CM118" i="12"/>
  <c r="CA118" i="12"/>
  <c r="BY182" i="12"/>
  <c r="BW182" i="12"/>
  <c r="BV182" i="12"/>
  <c r="BX182" i="12"/>
  <c r="BT182" i="12"/>
  <c r="BU182" i="12"/>
  <c r="CU74" i="12"/>
  <c r="CP74" i="12"/>
  <c r="CA74" i="12"/>
  <c r="BV233" i="12"/>
  <c r="BU233" i="12"/>
  <c r="BT233" i="12"/>
  <c r="BY233" i="12"/>
  <c r="BX233" i="12"/>
  <c r="BW233" i="12"/>
  <c r="BV51" i="12"/>
  <c r="BY51" i="12"/>
  <c r="BX51" i="12"/>
  <c r="BW51" i="12"/>
  <c r="BT51" i="12"/>
  <c r="BU51" i="12"/>
  <c r="BY24" i="12"/>
  <c r="BV24" i="12"/>
  <c r="BU24" i="12"/>
  <c r="BT24" i="12"/>
  <c r="BX24" i="12"/>
  <c r="BW24" i="12"/>
  <c r="BY31" i="12"/>
  <c r="BW31" i="12"/>
  <c r="BV31" i="12"/>
  <c r="BX31" i="12"/>
  <c r="BU31" i="12"/>
  <c r="BT31" i="12"/>
  <c r="BV108" i="12"/>
  <c r="BX108" i="12"/>
  <c r="BY108" i="12"/>
  <c r="BW108" i="12"/>
  <c r="BU108" i="12"/>
  <c r="BT108" i="12"/>
  <c r="BV168" i="12"/>
  <c r="BU168" i="12"/>
  <c r="BY168" i="12"/>
  <c r="BX168" i="12"/>
  <c r="BW168" i="12"/>
  <c r="BT168" i="12"/>
  <c r="BW235" i="12"/>
  <c r="BX235" i="12"/>
  <c r="BV235" i="12"/>
  <c r="BU235" i="12"/>
  <c r="BT235" i="12"/>
  <c r="BY235" i="12"/>
  <c r="CK236" i="12"/>
  <c r="CC236" i="12"/>
  <c r="CD236" i="12" s="1"/>
  <c r="CQ236" i="12"/>
  <c r="CI236" i="12"/>
  <c r="CA236" i="12"/>
  <c r="CO236" i="12"/>
  <c r="CG236" i="12"/>
  <c r="CL236" i="12"/>
  <c r="CV236" i="12"/>
  <c r="CJ236" i="12"/>
  <c r="CU236" i="12"/>
  <c r="CH236" i="12"/>
  <c r="CT236" i="12"/>
  <c r="CF236" i="12"/>
  <c r="CR236" i="12"/>
  <c r="CS236" i="12" s="1"/>
  <c r="CE236" i="12"/>
  <c r="CP236" i="12"/>
  <c r="CN236" i="12"/>
  <c r="CB236" i="12"/>
  <c r="CM236" i="12"/>
  <c r="BZ236" i="12"/>
  <c r="BY11" i="12"/>
  <c r="BV11" i="12"/>
  <c r="BU11" i="12"/>
  <c r="BT11" i="12"/>
  <c r="BX11" i="12"/>
  <c r="BW11" i="12"/>
  <c r="BY12" i="12"/>
  <c r="BX12" i="12"/>
  <c r="BW12" i="12"/>
  <c r="BV12" i="12"/>
  <c r="BU12" i="12"/>
  <c r="BT12" i="12"/>
  <c r="BX76" i="12"/>
  <c r="BU76" i="12"/>
  <c r="BT76" i="12"/>
  <c r="BY76" i="12"/>
  <c r="BW76" i="12"/>
  <c r="BV76" i="12"/>
  <c r="BU199" i="12"/>
  <c r="BY199" i="12"/>
  <c r="BV199" i="12"/>
  <c r="BW199" i="12"/>
  <c r="BX199" i="12"/>
  <c r="BT199" i="12"/>
  <c r="CO197" i="12"/>
  <c r="CG197" i="12"/>
  <c r="CK197" i="12"/>
  <c r="CC197" i="12"/>
  <c r="CD197" i="12" s="1"/>
  <c r="CR197" i="12"/>
  <c r="CS197" i="12" s="1"/>
  <c r="CJ197" i="12"/>
  <c r="CB197" i="12"/>
  <c r="CV197" i="12"/>
  <c r="CI197" i="12"/>
  <c r="CU197" i="12"/>
  <c r="CH197" i="12"/>
  <c r="CT197" i="12"/>
  <c r="CF197" i="12"/>
  <c r="CQ197" i="12"/>
  <c r="CE197" i="12"/>
  <c r="CP197" i="12"/>
  <c r="CN197" i="12"/>
  <c r="CA197" i="12"/>
  <c r="CL197" i="12"/>
  <c r="CM197" i="12"/>
  <c r="BZ197" i="12"/>
  <c r="CU169" i="12"/>
  <c r="CM169" i="12"/>
  <c r="CE169" i="12"/>
  <c r="CQ169" i="12"/>
  <c r="CH169" i="12"/>
  <c r="CT169" i="12"/>
  <c r="CK169" i="12"/>
  <c r="CB169" i="12"/>
  <c r="CN169" i="12"/>
  <c r="CA169" i="12"/>
  <c r="CV169" i="12"/>
  <c r="CI169" i="12"/>
  <c r="CF169" i="12"/>
  <c r="CR169" i="12"/>
  <c r="CS169" i="12" s="1"/>
  <c r="CC169" i="12"/>
  <c r="CD169" i="12" s="1"/>
  <c r="CP169" i="12"/>
  <c r="BZ169" i="12"/>
  <c r="CO169" i="12"/>
  <c r="CL169" i="12"/>
  <c r="CJ169" i="12"/>
  <c r="CG169" i="12"/>
  <c r="BY16" i="12"/>
  <c r="BU16" i="12"/>
  <c r="BX16" i="12"/>
  <c r="BW16" i="12"/>
  <c r="BV16" i="12"/>
  <c r="BT16" i="12"/>
  <c r="BT54" i="12"/>
  <c r="BY54" i="12"/>
  <c r="BW54" i="12"/>
  <c r="BV54" i="12"/>
  <c r="BU54" i="12"/>
  <c r="BX54" i="12"/>
  <c r="BY138" i="12"/>
  <c r="BV138" i="12"/>
  <c r="BX138" i="12"/>
  <c r="BW138" i="12"/>
  <c r="BU138" i="12"/>
  <c r="BT138" i="12"/>
  <c r="CU30" i="12"/>
  <c r="CM30" i="12"/>
  <c r="CE30" i="12"/>
  <c r="CK30" i="12"/>
  <c r="CC30" i="12"/>
  <c r="CD30" i="12" s="1"/>
  <c r="CP30" i="12"/>
  <c r="CF30" i="12"/>
  <c r="CR30" i="12"/>
  <c r="CS30" i="12" s="1"/>
  <c r="CH30" i="12"/>
  <c r="CQ30" i="12"/>
  <c r="CG30" i="12"/>
  <c r="CJ30" i="12"/>
  <c r="CI30" i="12"/>
  <c r="CV30" i="12"/>
  <c r="CB30" i="12"/>
  <c r="CT30" i="12"/>
  <c r="CA30" i="12"/>
  <c r="CO30" i="12"/>
  <c r="BZ30" i="12"/>
  <c r="CN30" i="12"/>
  <c r="CL30" i="12"/>
  <c r="CQ68" i="12"/>
  <c r="CI68" i="12"/>
  <c r="CA68" i="12"/>
  <c r="CT68" i="12"/>
  <c r="CK68" i="12"/>
  <c r="CB68" i="12"/>
  <c r="CR68" i="12"/>
  <c r="CS68" i="12" s="1"/>
  <c r="CH68" i="12"/>
  <c r="CP68" i="12"/>
  <c r="CG68" i="12"/>
  <c r="CN68" i="12"/>
  <c r="CE68" i="12"/>
  <c r="CV68" i="12"/>
  <c r="CM68" i="12"/>
  <c r="CU68" i="12"/>
  <c r="CL68" i="12"/>
  <c r="CC68" i="12"/>
  <c r="CD68" i="12" s="1"/>
  <c r="BZ68" i="12"/>
  <c r="CO68" i="12"/>
  <c r="CJ68" i="12"/>
  <c r="CF68" i="12"/>
  <c r="CK120" i="12"/>
  <c r="CC120" i="12"/>
  <c r="CD120" i="12" s="1"/>
  <c r="CN120" i="12"/>
  <c r="CE120" i="12"/>
  <c r="CT120" i="12"/>
  <c r="CJ120" i="12"/>
  <c r="CA120" i="12"/>
  <c r="CR120" i="12"/>
  <c r="CS120" i="12" s="1"/>
  <c r="CG120" i="12"/>
  <c r="CQ120" i="12"/>
  <c r="CF120" i="12"/>
  <c r="CP120" i="12"/>
  <c r="CO120" i="12"/>
  <c r="CB120" i="12"/>
  <c r="CM120" i="12"/>
  <c r="BZ120" i="12"/>
  <c r="CL120" i="12"/>
  <c r="CV120" i="12"/>
  <c r="CI120" i="12"/>
  <c r="CU120" i="12"/>
  <c r="CH120" i="12"/>
  <c r="CM121" i="12"/>
  <c r="CI121" i="12"/>
  <c r="CA121" i="12"/>
  <c r="CK205" i="12"/>
  <c r="CC205" i="12"/>
  <c r="CD205" i="12" s="1"/>
  <c r="CQ205" i="12"/>
  <c r="CI205" i="12"/>
  <c r="CA205" i="12"/>
  <c r="CP205" i="12"/>
  <c r="CF205" i="12"/>
  <c r="CO205" i="12"/>
  <c r="CE205" i="12"/>
  <c r="CV205" i="12"/>
  <c r="CL205" i="12"/>
  <c r="BZ205" i="12"/>
  <c r="CR205" i="12"/>
  <c r="CS205" i="12" s="1"/>
  <c r="CG205" i="12"/>
  <c r="CU205" i="12"/>
  <c r="CT205" i="12"/>
  <c r="CN205" i="12"/>
  <c r="CM205" i="12"/>
  <c r="CJ205" i="12"/>
  <c r="CH205" i="12"/>
  <c r="CB205" i="12"/>
  <c r="CU230" i="12"/>
  <c r="CM230" i="12"/>
  <c r="CE230" i="12"/>
  <c r="CQ230" i="12"/>
  <c r="CI230" i="12"/>
  <c r="CA230" i="12"/>
  <c r="CP230" i="12"/>
  <c r="CF230" i="12"/>
  <c r="CO230" i="12"/>
  <c r="CN230" i="12"/>
  <c r="CC230" i="12"/>
  <c r="CD230" i="12" s="1"/>
  <c r="CL230" i="12"/>
  <c r="CB230" i="12"/>
  <c r="CV230" i="12"/>
  <c r="CK230" i="12"/>
  <c r="BZ230" i="12"/>
  <c r="CT230" i="12"/>
  <c r="CJ230" i="12"/>
  <c r="CH230" i="12"/>
  <c r="CR230" i="12"/>
  <c r="CS230" i="12" s="1"/>
  <c r="CG230" i="12"/>
  <c r="CT56" i="12" l="1"/>
  <c r="CI56" i="12"/>
  <c r="CV10" i="12"/>
  <c r="CN10" i="12"/>
  <c r="CF10" i="12"/>
  <c r="CU10" i="12"/>
  <c r="CM10" i="12"/>
  <c r="CE10" i="12"/>
  <c r="CT10" i="12"/>
  <c r="CL10" i="12"/>
  <c r="CK10" i="12"/>
  <c r="CC10" i="12"/>
  <c r="CD10" i="12" s="1"/>
  <c r="CR10" i="12"/>
  <c r="CS10" i="12" s="1"/>
  <c r="CJ10" i="12"/>
  <c r="CB10" i="12"/>
  <c r="CQ10" i="12"/>
  <c r="CI10" i="12"/>
  <c r="CA10" i="12"/>
  <c r="CP10" i="12"/>
  <c r="CH10" i="12"/>
  <c r="BZ10" i="12"/>
  <c r="CO10" i="12"/>
  <c r="CG10" i="12"/>
  <c r="CV9" i="12"/>
  <c r="CN9" i="12"/>
  <c r="CF9" i="12"/>
  <c r="CU9" i="12"/>
  <c r="CM9" i="12"/>
  <c r="CE9" i="12"/>
  <c r="CT9" i="12"/>
  <c r="CL9" i="12"/>
  <c r="CK9" i="12"/>
  <c r="CC9" i="12"/>
  <c r="CD9" i="12" s="1"/>
  <c r="CR9" i="12"/>
  <c r="CS9" i="12" s="1"/>
  <c r="CJ9" i="12"/>
  <c r="CB9" i="12"/>
  <c r="CQ9" i="12"/>
  <c r="CI9" i="12"/>
  <c r="CA9" i="12"/>
  <c r="CP9" i="12"/>
  <c r="CH9" i="12"/>
  <c r="BZ9" i="12"/>
  <c r="CO9" i="12"/>
  <c r="CG9" i="12"/>
  <c r="CC114" i="12"/>
  <c r="CD114" i="12" s="1"/>
  <c r="CV114" i="12"/>
  <c r="CJ114" i="12"/>
  <c r="CI114" i="12"/>
  <c r="CO114" i="12"/>
  <c r="CR114" i="12"/>
  <c r="CS114" i="12" s="1"/>
  <c r="CL114" i="12"/>
  <c r="CF114" i="12"/>
  <c r="CE114" i="12"/>
  <c r="CN114" i="12"/>
  <c r="CP114" i="12"/>
  <c r="CM114" i="12"/>
  <c r="CT114" i="12"/>
  <c r="CG114" i="12"/>
  <c r="CU114" i="12"/>
  <c r="CA114" i="12"/>
  <c r="CQ114" i="12"/>
  <c r="CV8" i="12"/>
  <c r="CN8" i="12"/>
  <c r="CF8" i="12"/>
  <c r="CU8" i="12"/>
  <c r="CM8" i="12"/>
  <c r="CE8" i="12"/>
  <c r="CT8" i="12"/>
  <c r="CL8" i="12"/>
  <c r="CK8" i="12"/>
  <c r="CC8" i="12"/>
  <c r="CD8" i="12" s="1"/>
  <c r="CR8" i="12"/>
  <c r="CS8" i="12" s="1"/>
  <c r="CJ8" i="12"/>
  <c r="CB8" i="12"/>
  <c r="CQ8" i="12"/>
  <c r="CI8" i="12"/>
  <c r="CA8" i="12"/>
  <c r="CP8" i="12"/>
  <c r="CH8" i="12"/>
  <c r="BZ8" i="12"/>
  <c r="CO8" i="12"/>
  <c r="CG8" i="12"/>
  <c r="BZ114" i="12"/>
  <c r="CV7" i="12"/>
  <c r="CN7" i="12"/>
  <c r="CF7" i="12"/>
  <c r="CU7" i="12"/>
  <c r="CM7" i="12"/>
  <c r="CE7" i="12"/>
  <c r="CT7" i="12"/>
  <c r="CL7" i="12"/>
  <c r="CK7" i="12"/>
  <c r="CC7" i="12"/>
  <c r="CD7" i="12" s="1"/>
  <c r="CR7" i="12"/>
  <c r="CS7" i="12" s="1"/>
  <c r="CJ7" i="12"/>
  <c r="CB7" i="12"/>
  <c r="CQ7" i="12"/>
  <c r="CI7" i="12"/>
  <c r="CA7" i="12"/>
  <c r="CP7" i="12"/>
  <c r="CH7" i="12"/>
  <c r="BZ7" i="12"/>
  <c r="CO7" i="12"/>
  <c r="CG7" i="12"/>
  <c r="CT167" i="12"/>
  <c r="CE167" i="12"/>
  <c r="CA106" i="12"/>
  <c r="CB106" i="12"/>
  <c r="CP159" i="12"/>
  <c r="CU159" i="12"/>
  <c r="CI48" i="12"/>
  <c r="CH167" i="12"/>
  <c r="CP167" i="12"/>
  <c r="CG106" i="12"/>
  <c r="CP106" i="12"/>
  <c r="CK106" i="12"/>
  <c r="CE159" i="12"/>
  <c r="CC159" i="12"/>
  <c r="CD159" i="12" s="1"/>
  <c r="CB159" i="12"/>
  <c r="CM167" i="12"/>
  <c r="CU167" i="12"/>
  <c r="CB167" i="12"/>
  <c r="CV106" i="12"/>
  <c r="CC106" i="12"/>
  <c r="CD106" i="12" s="1"/>
  <c r="CT106" i="12"/>
  <c r="CQ159" i="12"/>
  <c r="CM159" i="12"/>
  <c r="CK159" i="12"/>
  <c r="BZ167" i="12"/>
  <c r="CI167" i="12"/>
  <c r="CJ167" i="12"/>
  <c r="CI106" i="12"/>
  <c r="CR106" i="12"/>
  <c r="CS106" i="12" s="1"/>
  <c r="CE106" i="12"/>
  <c r="CA159" i="12"/>
  <c r="CH159" i="12"/>
  <c r="CT159" i="12"/>
  <c r="CV6" i="12"/>
  <c r="CN6" i="12"/>
  <c r="CF6" i="12"/>
  <c r="CU6" i="12"/>
  <c r="CM6" i="12"/>
  <c r="CE6" i="12"/>
  <c r="CT6" i="12"/>
  <c r="CL6" i="12"/>
  <c r="CK6" i="12"/>
  <c r="CC6" i="12"/>
  <c r="CD6" i="12" s="1"/>
  <c r="CR6" i="12"/>
  <c r="CS6" i="12" s="1"/>
  <c r="CJ6" i="12"/>
  <c r="CB6" i="12"/>
  <c r="CQ6" i="12"/>
  <c r="CI6" i="12"/>
  <c r="CA6" i="12"/>
  <c r="CP6" i="12"/>
  <c r="CH6" i="12"/>
  <c r="BZ6" i="12"/>
  <c r="CO6" i="12"/>
  <c r="CG6" i="12"/>
  <c r="CN167" i="12"/>
  <c r="CK167" i="12"/>
  <c r="CR167" i="12"/>
  <c r="CS167" i="12" s="1"/>
  <c r="CJ106" i="12"/>
  <c r="CF106" i="12"/>
  <c r="CM106" i="12"/>
  <c r="CV159" i="12"/>
  <c r="CR159" i="12"/>
  <c r="CS159" i="12" s="1"/>
  <c r="CG159" i="12"/>
  <c r="CC167" i="12"/>
  <c r="CD167" i="12" s="1"/>
  <c r="CA167" i="12"/>
  <c r="CG167" i="12"/>
  <c r="CL106" i="12"/>
  <c r="CN106" i="12"/>
  <c r="CU106" i="12"/>
  <c r="CF159" i="12"/>
  <c r="CI159" i="12"/>
  <c r="CO159" i="12"/>
  <c r="CF167" i="12"/>
  <c r="CO106" i="12"/>
  <c r="CN159" i="12"/>
  <c r="CJ48" i="12"/>
  <c r="CV5" i="12"/>
  <c r="CN5" i="12"/>
  <c r="CF5" i="12"/>
  <c r="CU5" i="12"/>
  <c r="CM5" i="12"/>
  <c r="CE5" i="12"/>
  <c r="CT5" i="12"/>
  <c r="CL5" i="12"/>
  <c r="CK5" i="12"/>
  <c r="CC5" i="12"/>
  <c r="CD5" i="12" s="1"/>
  <c r="CR5" i="12"/>
  <c r="CS5" i="12" s="1"/>
  <c r="CJ5" i="12"/>
  <c r="CB5" i="12"/>
  <c r="CQ5" i="12"/>
  <c r="CI5" i="12"/>
  <c r="CA5" i="12"/>
  <c r="CP5" i="12"/>
  <c r="CH5" i="12"/>
  <c r="BZ5" i="12"/>
  <c r="CO5" i="12"/>
  <c r="CG5" i="12"/>
  <c r="CQ69" i="12"/>
  <c r="CV69" i="12"/>
  <c r="CF53" i="12"/>
  <c r="CB53" i="12"/>
  <c r="BZ53" i="12"/>
  <c r="CA82" i="12"/>
  <c r="CB82" i="12"/>
  <c r="CU82" i="12"/>
  <c r="CH46" i="12"/>
  <c r="CL46" i="12"/>
  <c r="CG46" i="12"/>
  <c r="CN53" i="12"/>
  <c r="CR53" i="12"/>
  <c r="CS53" i="12" s="1"/>
  <c r="CP53" i="12"/>
  <c r="CH82" i="12"/>
  <c r="CT82" i="12"/>
  <c r="CM46" i="12"/>
  <c r="CN46" i="12"/>
  <c r="CO69" i="12"/>
  <c r="CR69" i="12"/>
  <c r="CS69" i="12" s="1"/>
  <c r="CG69" i="12"/>
  <c r="CQ53" i="12"/>
  <c r="CC53" i="12"/>
  <c r="CD53" i="12" s="1"/>
  <c r="CG82" i="12"/>
  <c r="CC82" i="12"/>
  <c r="CD82" i="12" s="1"/>
  <c r="CP46" i="12"/>
  <c r="CF46" i="12"/>
  <c r="CU69" i="12"/>
  <c r="CA69" i="12"/>
  <c r="CP69" i="12"/>
  <c r="CV53" i="12"/>
  <c r="CK53" i="12"/>
  <c r="CJ82" i="12"/>
  <c r="CP82" i="12"/>
  <c r="CL82" i="12"/>
  <c r="BZ46" i="12"/>
  <c r="CQ46" i="12"/>
  <c r="CB69" i="12"/>
  <c r="CJ69" i="12"/>
  <c r="CC69" i="12"/>
  <c r="CD69" i="12" s="1"/>
  <c r="CG53" i="12"/>
  <c r="CE53" i="12"/>
  <c r="CN82" i="12"/>
  <c r="BZ82" i="12"/>
  <c r="CV82" i="12"/>
  <c r="CR46" i="12"/>
  <c r="CS46" i="12" s="1"/>
  <c r="CJ46" i="12"/>
  <c r="CB46" i="12"/>
  <c r="CF69" i="12"/>
  <c r="CT69" i="12"/>
  <c r="CK69" i="12"/>
  <c r="CO53" i="12"/>
  <c r="CL53" i="12"/>
  <c r="CM53" i="12"/>
  <c r="CO82" i="12"/>
  <c r="CI82" i="12"/>
  <c r="CE82" i="12"/>
  <c r="CC46" i="12"/>
  <c r="CD46" i="12" s="1"/>
  <c r="CU46" i="12"/>
  <c r="CK46" i="12"/>
  <c r="CH69" i="12"/>
  <c r="CA53" i="12"/>
  <c r="CT53" i="12"/>
  <c r="CQ82" i="12"/>
  <c r="CR82" i="12"/>
  <c r="CS82" i="12" s="1"/>
  <c r="CE46" i="12"/>
  <c r="CA46" i="12"/>
  <c r="CJ45" i="12"/>
  <c r="CA45" i="12"/>
  <c r="CR45" i="12"/>
  <c r="CS45" i="12" s="1"/>
  <c r="CI97" i="12"/>
  <c r="CM97" i="12"/>
  <c r="CO45" i="12"/>
  <c r="CK45" i="12"/>
  <c r="CN45" i="12"/>
  <c r="CO97" i="12"/>
  <c r="CV97" i="12"/>
  <c r="CQ45" i="12"/>
  <c r="CV45" i="12"/>
  <c r="CE45" i="12"/>
  <c r="CA97" i="12"/>
  <c r="CE97" i="12"/>
  <c r="BZ45" i="12"/>
  <c r="CB45" i="12"/>
  <c r="CM45" i="12"/>
  <c r="CQ97" i="12"/>
  <c r="CJ97" i="12"/>
  <c r="CN97" i="12"/>
  <c r="CF219" i="12"/>
  <c r="CT45" i="12"/>
  <c r="CL45" i="12"/>
  <c r="CU45" i="12"/>
  <c r="CR97" i="12"/>
  <c r="CS97" i="12" s="1"/>
  <c r="CT97" i="12"/>
  <c r="CG97" i="12"/>
  <c r="CO219" i="12"/>
  <c r="CC45" i="12"/>
  <c r="CD45" i="12" s="1"/>
  <c r="CF45" i="12"/>
  <c r="BZ97" i="12"/>
  <c r="CB97" i="12"/>
  <c r="CP97" i="12"/>
  <c r="CG45" i="12"/>
  <c r="CF97" i="12"/>
  <c r="CL97" i="12"/>
  <c r="CE238" i="12"/>
  <c r="CU238" i="12"/>
  <c r="CA238" i="12"/>
  <c r="CT238" i="12"/>
  <c r="CI238" i="12"/>
  <c r="CR219" i="12"/>
  <c r="CS219" i="12" s="1"/>
  <c r="CG219" i="12"/>
  <c r="BZ219" i="12"/>
  <c r="CT219" i="12"/>
  <c r="CA219" i="12"/>
  <c r="CM219" i="12"/>
  <c r="CH219" i="12"/>
  <c r="CI219" i="12"/>
  <c r="CB219" i="12"/>
  <c r="CU219" i="12"/>
  <c r="CQ219" i="12"/>
  <c r="CN219" i="12"/>
  <c r="CJ219" i="12"/>
  <c r="CC219" i="12"/>
  <c r="CD219" i="12" s="1"/>
  <c r="CP219" i="12"/>
  <c r="CV219" i="12"/>
  <c r="CK219" i="12"/>
  <c r="CE219" i="12"/>
  <c r="CL121" i="12"/>
  <c r="CG121" i="12"/>
  <c r="CE121" i="12"/>
  <c r="CT74" i="12"/>
  <c r="CF74" i="12"/>
  <c r="CM74" i="12"/>
  <c r="CA217" i="12"/>
  <c r="CE217" i="12"/>
  <c r="CP210" i="12"/>
  <c r="CB210" i="12"/>
  <c r="CN121" i="12"/>
  <c r="CV121" i="12"/>
  <c r="CU121" i="12"/>
  <c r="CK74" i="12"/>
  <c r="CG74" i="12"/>
  <c r="CP217" i="12"/>
  <c r="CQ217" i="12"/>
  <c r="CU217" i="12"/>
  <c r="CC210" i="12"/>
  <c r="CD210" i="12" s="1"/>
  <c r="CR210" i="12"/>
  <c r="CS210" i="12" s="1"/>
  <c r="CT210" i="12"/>
  <c r="CC121" i="12"/>
  <c r="CD121" i="12" s="1"/>
  <c r="CH121" i="12"/>
  <c r="CV74" i="12"/>
  <c r="CQ74" i="12"/>
  <c r="CT217" i="12"/>
  <c r="CB217" i="12"/>
  <c r="CF217" i="12"/>
  <c r="CV210" i="12"/>
  <c r="CN210" i="12"/>
  <c r="CE210" i="12"/>
  <c r="CO121" i="12"/>
  <c r="CQ121" i="12"/>
  <c r="CB74" i="12"/>
  <c r="CH74" i="12"/>
  <c r="BZ217" i="12"/>
  <c r="CJ217" i="12"/>
  <c r="CN217" i="12"/>
  <c r="CF210" i="12"/>
  <c r="CH210" i="12"/>
  <c r="CM210" i="12"/>
  <c r="CP121" i="12"/>
  <c r="CB121" i="12"/>
  <c r="CI74" i="12"/>
  <c r="CL74" i="12"/>
  <c r="CR74" i="12"/>
  <c r="CS74" i="12" s="1"/>
  <c r="CG217" i="12"/>
  <c r="CR217" i="12"/>
  <c r="CS217" i="12" s="1"/>
  <c r="CV217" i="12"/>
  <c r="CI210" i="12"/>
  <c r="CQ210" i="12"/>
  <c r="CU210" i="12"/>
  <c r="CJ121" i="12"/>
  <c r="CF121" i="12"/>
  <c r="CK121" i="12"/>
  <c r="BZ74" i="12"/>
  <c r="CC74" i="12"/>
  <c r="CD74" i="12" s="1"/>
  <c r="CN74" i="12"/>
  <c r="CH217" i="12"/>
  <c r="CC217" i="12"/>
  <c r="CD217" i="12" s="1"/>
  <c r="CL210" i="12"/>
  <c r="CA210" i="12"/>
  <c r="BZ121" i="12"/>
  <c r="CR121" i="12"/>
  <c r="CS121" i="12" s="1"/>
  <c r="CJ74" i="12"/>
  <c r="CO74" i="12"/>
  <c r="CL217" i="12"/>
  <c r="CO210" i="12"/>
  <c r="CJ72" i="12"/>
  <c r="CC207" i="12"/>
  <c r="CD207" i="12" s="1"/>
  <c r="CL237" i="12"/>
  <c r="CE72" i="12"/>
  <c r="CT207" i="12"/>
  <c r="CT229" i="12"/>
  <c r="CA237" i="12"/>
  <c r="CK72" i="12"/>
  <c r="CM207" i="12"/>
  <c r="CM229" i="12"/>
  <c r="CP94" i="12"/>
  <c r="CB193" i="12"/>
  <c r="CO94" i="12"/>
  <c r="CJ193" i="12"/>
  <c r="CK193" i="12"/>
  <c r="CN33" i="12"/>
  <c r="CL33" i="12"/>
  <c r="CI33" i="12"/>
  <c r="CF207" i="12"/>
  <c r="CI207" i="12"/>
  <c r="CU207" i="12"/>
  <c r="CP225" i="12"/>
  <c r="CL225" i="12"/>
  <c r="CC225" i="12"/>
  <c r="CD225" i="12" s="1"/>
  <c r="CQ101" i="12"/>
  <c r="CL101" i="12"/>
  <c r="BZ229" i="12"/>
  <c r="CE229" i="12"/>
  <c r="CB20" i="12"/>
  <c r="BZ20" i="12"/>
  <c r="CF130" i="12"/>
  <c r="CL130" i="12"/>
  <c r="CK130" i="12"/>
  <c r="BZ237" i="12"/>
  <c r="CI237" i="12"/>
  <c r="CA94" i="12"/>
  <c r="BZ94" i="12"/>
  <c r="CH94" i="12"/>
  <c r="CU72" i="12"/>
  <c r="CO72" i="12"/>
  <c r="CT72" i="12"/>
  <c r="CE25" i="12"/>
  <c r="CJ25" i="12"/>
  <c r="CK25" i="12"/>
  <c r="CH193" i="12"/>
  <c r="CU193" i="12"/>
  <c r="CG193" i="12"/>
  <c r="CJ56" i="12"/>
  <c r="CQ56" i="12"/>
  <c r="BZ33" i="12"/>
  <c r="CH33" i="12"/>
  <c r="CQ33" i="12"/>
  <c r="CN207" i="12"/>
  <c r="CV207" i="12"/>
  <c r="CG207" i="12"/>
  <c r="CG225" i="12"/>
  <c r="CV225" i="12"/>
  <c r="CK225" i="12"/>
  <c r="CG101" i="12"/>
  <c r="CJ101" i="12"/>
  <c r="CN229" i="12"/>
  <c r="CJ229" i="12"/>
  <c r="CP229" i="12"/>
  <c r="CM20" i="12"/>
  <c r="CK20" i="12"/>
  <c r="CJ130" i="12"/>
  <c r="CU130" i="12"/>
  <c r="CT130" i="12"/>
  <c r="CN237" i="12"/>
  <c r="CQ237" i="12"/>
  <c r="CC94" i="12"/>
  <c r="CD94" i="12" s="1"/>
  <c r="CR94" i="12"/>
  <c r="CS94" i="12" s="1"/>
  <c r="CQ94" i="12"/>
  <c r="BZ72" i="12"/>
  <c r="CF72" i="12"/>
  <c r="CA72" i="12"/>
  <c r="CP25" i="12"/>
  <c r="CV25" i="12"/>
  <c r="CM193" i="12"/>
  <c r="CA193" i="12"/>
  <c r="CO193" i="12"/>
  <c r="CR56" i="12"/>
  <c r="CS56" i="12" s="1"/>
  <c r="CL56" i="12"/>
  <c r="CC56" i="12"/>
  <c r="CD56" i="12" s="1"/>
  <c r="CO33" i="12"/>
  <c r="CT33" i="12"/>
  <c r="CC33" i="12"/>
  <c r="CD33" i="12" s="1"/>
  <c r="CG229" i="12"/>
  <c r="CB237" i="12"/>
  <c r="CP72" i="12"/>
  <c r="CJ33" i="12"/>
  <c r="CK207" i="12"/>
  <c r="CQ229" i="12"/>
  <c r="CE94" i="12"/>
  <c r="CF193" i="12"/>
  <c r="CL193" i="12"/>
  <c r="BZ207" i="12"/>
  <c r="CB207" i="12"/>
  <c r="CH225" i="12"/>
  <c r="CM225" i="12"/>
  <c r="CO101" i="12"/>
  <c r="CH101" i="12"/>
  <c r="CE101" i="12"/>
  <c r="CF229" i="12"/>
  <c r="CA229" i="12"/>
  <c r="CO229" i="12"/>
  <c r="CH20" i="12"/>
  <c r="CN20" i="12"/>
  <c r="CG20" i="12"/>
  <c r="CN130" i="12"/>
  <c r="CQ130" i="12"/>
  <c r="CO130" i="12"/>
  <c r="CT237" i="12"/>
  <c r="CO237" i="12"/>
  <c r="CK237" i="12"/>
  <c r="CG94" i="12"/>
  <c r="CK94" i="12"/>
  <c r="CM94" i="12"/>
  <c r="CV72" i="12"/>
  <c r="CG72" i="12"/>
  <c r="CQ72" i="12"/>
  <c r="CR25" i="12"/>
  <c r="CS25" i="12" s="1"/>
  <c r="CM25" i="12"/>
  <c r="CQ193" i="12"/>
  <c r="CV193" i="12"/>
  <c r="CE56" i="12"/>
  <c r="BZ56" i="12"/>
  <c r="CF56" i="12"/>
  <c r="CP33" i="12"/>
  <c r="CU33" i="12"/>
  <c r="CP207" i="12"/>
  <c r="CO207" i="12"/>
  <c r="CU229" i="12"/>
  <c r="CC237" i="12"/>
  <c r="CD237" i="12" s="1"/>
  <c r="CV94" i="12"/>
  <c r="CL72" i="12"/>
  <c r="CB33" i="12"/>
  <c r="CL207" i="12"/>
  <c r="CJ207" i="12"/>
  <c r="CT225" i="12"/>
  <c r="CN225" i="12"/>
  <c r="CA101" i="12"/>
  <c r="CU101" i="12"/>
  <c r="CN101" i="12"/>
  <c r="CH229" i="12"/>
  <c r="CL229" i="12"/>
  <c r="CC229" i="12"/>
  <c r="CD229" i="12" s="1"/>
  <c r="CT20" i="12"/>
  <c r="CP20" i="12"/>
  <c r="CO20" i="12"/>
  <c r="CP130" i="12"/>
  <c r="BZ130" i="12"/>
  <c r="CH237" i="12"/>
  <c r="CP237" i="12"/>
  <c r="CE237" i="12"/>
  <c r="CI94" i="12"/>
  <c r="CT94" i="12"/>
  <c r="CU94" i="12"/>
  <c r="CC72" i="12"/>
  <c r="CD72" i="12" s="1"/>
  <c r="CR72" i="12"/>
  <c r="CS72" i="12" s="1"/>
  <c r="CL25" i="12"/>
  <c r="CG25" i="12"/>
  <c r="CA25" i="12"/>
  <c r="CI193" i="12"/>
  <c r="CE193" i="12"/>
  <c r="CM56" i="12"/>
  <c r="CH56" i="12"/>
  <c r="CN56" i="12"/>
  <c r="CV33" i="12"/>
  <c r="CG33" i="12"/>
  <c r="CG237" i="12"/>
  <c r="CB94" i="12"/>
  <c r="CI72" i="12"/>
  <c r="CK33" i="12"/>
  <c r="CQ207" i="12"/>
  <c r="CR207" i="12"/>
  <c r="CS207" i="12" s="1"/>
  <c r="CE225" i="12"/>
  <c r="CJ225" i="12"/>
  <c r="CA225" i="12"/>
  <c r="CB101" i="12"/>
  <c r="CI101" i="12"/>
  <c r="CC101" i="12"/>
  <c r="CD101" i="12" s="1"/>
  <c r="CR229" i="12"/>
  <c r="CS229" i="12" s="1"/>
  <c r="CV229" i="12"/>
  <c r="CK229" i="12"/>
  <c r="CJ20" i="12"/>
  <c r="CE20" i="12"/>
  <c r="CA20" i="12"/>
  <c r="CA130" i="12"/>
  <c r="CI130" i="12"/>
  <c r="CV237" i="12"/>
  <c r="CF237" i="12"/>
  <c r="CM237" i="12"/>
  <c r="CJ94" i="12"/>
  <c r="CN94" i="12"/>
  <c r="CM72" i="12"/>
  <c r="CH72" i="12"/>
  <c r="BZ25" i="12"/>
  <c r="CT25" i="12"/>
  <c r="CI25" i="12"/>
  <c r="CN193" i="12"/>
  <c r="CT193" i="12"/>
  <c r="CP193" i="12"/>
  <c r="CO56" i="12"/>
  <c r="CP56" i="12"/>
  <c r="CV56" i="12"/>
  <c r="CE33" i="12"/>
  <c r="CR33" i="12"/>
  <c r="CS33" i="12" s="1"/>
  <c r="CA207" i="12"/>
  <c r="CH207" i="12"/>
  <c r="CO225" i="12"/>
  <c r="CU225" i="12"/>
  <c r="CP101" i="12"/>
  <c r="CV101" i="12"/>
  <c r="CI229" i="12"/>
  <c r="CV20" i="12"/>
  <c r="CR20" i="12"/>
  <c r="CS20" i="12" s="1"/>
  <c r="CV130" i="12"/>
  <c r="CJ237" i="12"/>
  <c r="CR237" i="12"/>
  <c r="CS237" i="12" s="1"/>
  <c r="CL94" i="12"/>
  <c r="CN72" i="12"/>
  <c r="CN25" i="12"/>
  <c r="CH25" i="12"/>
  <c r="CR193" i="12"/>
  <c r="CS193" i="12" s="1"/>
  <c r="BZ193" i="12"/>
  <c r="CU56" i="12"/>
  <c r="CM33" i="12"/>
  <c r="CF33" i="12"/>
  <c r="CG90" i="12"/>
  <c r="CH90" i="12"/>
  <c r="CF238" i="12"/>
  <c r="CB238" i="12"/>
  <c r="CG238" i="12"/>
  <c r="CV238" i="12"/>
  <c r="CJ238" i="12"/>
  <c r="CO238" i="12"/>
  <c r="CH238" i="12"/>
  <c r="CR238" i="12"/>
  <c r="CS238" i="12" s="1"/>
  <c r="CL238" i="12"/>
  <c r="CK238" i="12"/>
  <c r="CQ238" i="12"/>
  <c r="BZ238" i="12"/>
  <c r="CJ90" i="12"/>
  <c r="CA90" i="12"/>
  <c r="CM90" i="12"/>
  <c r="CF90" i="12"/>
  <c r="CB90" i="12"/>
  <c r="CC90" i="12"/>
  <c r="CD90" i="12" s="1"/>
  <c r="CI90" i="12"/>
  <c r="CR90" i="12"/>
  <c r="CS90" i="12" s="1"/>
  <c r="CQ90" i="12"/>
  <c r="CP90" i="12"/>
  <c r="BZ90" i="12"/>
  <c r="CE90" i="12"/>
  <c r="CL90" i="12"/>
  <c r="CT90" i="12"/>
  <c r="CU90" i="12"/>
  <c r="CN90" i="12"/>
  <c r="CK90" i="12"/>
  <c r="CO90" i="12"/>
  <c r="CC66" i="12"/>
  <c r="CD66" i="12" s="1"/>
  <c r="CB66" i="12"/>
  <c r="CU66" i="12"/>
  <c r="CM52" i="12"/>
  <c r="CL66" i="12"/>
  <c r="CT66" i="12"/>
  <c r="CL52" i="12"/>
  <c r="CU52" i="12"/>
  <c r="BZ66" i="12"/>
  <c r="CN66" i="12"/>
  <c r="CO52" i="12"/>
  <c r="BZ52" i="12"/>
  <c r="CF66" i="12"/>
  <c r="CI66" i="12"/>
  <c r="CH66" i="12"/>
  <c r="CR52" i="12"/>
  <c r="CS52" i="12" s="1"/>
  <c r="CH52" i="12"/>
  <c r="CB52" i="12"/>
  <c r="CE52" i="12"/>
  <c r="CO66" i="12"/>
  <c r="CR66" i="12"/>
  <c r="CS66" i="12" s="1"/>
  <c r="CQ66" i="12"/>
  <c r="CT52" i="12"/>
  <c r="CP52" i="12"/>
  <c r="CA66" i="12"/>
  <c r="CE66" i="12"/>
  <c r="CG52" i="12"/>
  <c r="CA52" i="12"/>
  <c r="CG66" i="12"/>
  <c r="CK66" i="12"/>
  <c r="CP66" i="12"/>
  <c r="CV66" i="12"/>
  <c r="CJ66" i="12"/>
  <c r="CJ52" i="12"/>
  <c r="CV52" i="12"/>
  <c r="CI52" i="12"/>
  <c r="CQ52" i="12"/>
  <c r="CC52" i="12"/>
  <c r="CD52" i="12" s="1"/>
  <c r="CK52" i="12"/>
  <c r="CF52" i="12"/>
  <c r="CM48" i="12"/>
  <c r="CN48" i="12"/>
  <c r="CQ48" i="12"/>
  <c r="CO48" i="12"/>
  <c r="BZ48" i="12"/>
  <c r="CC48" i="12"/>
  <c r="CD48" i="12" s="1"/>
  <c r="CE48" i="12"/>
  <c r="CL48" i="12"/>
  <c r="CK48" i="12"/>
  <c r="CT48" i="12"/>
  <c r="CV48" i="12"/>
  <c r="CG48" i="12"/>
  <c r="CF48" i="12"/>
  <c r="CU48" i="12"/>
  <c r="CP48" i="12"/>
  <c r="CR48" i="12"/>
  <c r="CS48" i="12" s="1"/>
  <c r="CH48" i="12"/>
  <c r="CU125" i="12"/>
  <c r="CR125" i="12"/>
  <c r="CS125" i="12" s="1"/>
  <c r="CK125" i="12"/>
  <c r="CM125" i="12"/>
  <c r="CI125" i="12"/>
  <c r="CJ125" i="12"/>
  <c r="CE125" i="12"/>
  <c r="BZ125" i="12"/>
  <c r="CG125" i="12"/>
  <c r="CQ125" i="12"/>
  <c r="CT125" i="12"/>
  <c r="CV125" i="12"/>
  <c r="CH125" i="12"/>
  <c r="CB125" i="12"/>
  <c r="CC125" i="12"/>
  <c r="CD125" i="12" s="1"/>
  <c r="CO125" i="12"/>
  <c r="CA125" i="12"/>
  <c r="CF125" i="12"/>
  <c r="CP125" i="12"/>
  <c r="CN125" i="12"/>
  <c r="CL125" i="12"/>
  <c r="CN70" i="12"/>
  <c r="CA70" i="12"/>
  <c r="CI70" i="12"/>
  <c r="CV70" i="12"/>
  <c r="CQ70" i="12"/>
  <c r="BZ70" i="12"/>
  <c r="CL70" i="12"/>
  <c r="CH70" i="12"/>
  <c r="CC70" i="12"/>
  <c r="CD70" i="12" s="1"/>
  <c r="CP70" i="12"/>
  <c r="CT70" i="12"/>
  <c r="CG70" i="12"/>
  <c r="CU70" i="12"/>
  <c r="CK70" i="12"/>
  <c r="CO70" i="12"/>
  <c r="CM70" i="12"/>
  <c r="CB70" i="12"/>
  <c r="CF70" i="12"/>
  <c r="CE70" i="12"/>
  <c r="CJ70" i="12"/>
  <c r="CR70" i="12"/>
  <c r="CS70" i="12" s="1"/>
  <c r="CK173" i="12"/>
  <c r="CF173" i="12"/>
  <c r="CB173" i="12"/>
  <c r="CA173" i="12"/>
  <c r="CQ173" i="12"/>
  <c r="CV173" i="12"/>
  <c r="CU173" i="12"/>
  <c r="CH173" i="12"/>
  <c r="BZ173" i="12"/>
  <c r="CM173" i="12"/>
  <c r="CJ173" i="12"/>
  <c r="CP173" i="12"/>
  <c r="CE173" i="12"/>
  <c r="CR173" i="12"/>
  <c r="CS173" i="12" s="1"/>
  <c r="CO173" i="12"/>
  <c r="CN173" i="12"/>
  <c r="CC173" i="12"/>
  <c r="CD173" i="12" s="1"/>
  <c r="CI173" i="12"/>
  <c r="CT173" i="12"/>
  <c r="CL173" i="12"/>
  <c r="CG173" i="12"/>
  <c r="CK158" i="12"/>
  <c r="CH158" i="12"/>
  <c r="CA158" i="12"/>
  <c r="CG158" i="12"/>
  <c r="CT158" i="12"/>
  <c r="CF158" i="12"/>
  <c r="CU158" i="12"/>
  <c r="CJ158" i="12"/>
  <c r="CB158" i="12"/>
  <c r="CM158" i="12"/>
  <c r="BZ158" i="12"/>
  <c r="CQ158" i="12"/>
  <c r="CE158" i="12"/>
  <c r="CI158" i="12"/>
  <c r="CP158" i="12"/>
  <c r="CN158" i="12"/>
  <c r="CO158" i="12"/>
  <c r="CR158" i="12"/>
  <c r="CS158" i="12" s="1"/>
  <c r="CV158" i="12"/>
  <c r="CC158" i="12"/>
  <c r="CD158" i="12" s="1"/>
  <c r="CL158" i="12"/>
  <c r="CO16" i="12"/>
  <c r="CG16" i="12"/>
  <c r="CV16" i="12"/>
  <c r="CM16" i="12"/>
  <c r="CU16" i="12"/>
  <c r="CK16" i="12"/>
  <c r="CA16" i="12"/>
  <c r="CT16" i="12"/>
  <c r="CJ16" i="12"/>
  <c r="BZ16" i="12"/>
  <c r="CI16" i="12"/>
  <c r="CR16" i="12"/>
  <c r="CS16" i="12" s="1"/>
  <c r="CH16" i="12"/>
  <c r="CQ16" i="12"/>
  <c r="CF16" i="12"/>
  <c r="CP16" i="12"/>
  <c r="CE16" i="12"/>
  <c r="CN16" i="12"/>
  <c r="CC16" i="12"/>
  <c r="CD16" i="12" s="1"/>
  <c r="CL16" i="12"/>
  <c r="CB16" i="12"/>
  <c r="CK199" i="12"/>
  <c r="CC199" i="12"/>
  <c r="CD199" i="12" s="1"/>
  <c r="CO199" i="12"/>
  <c r="CG199" i="12"/>
  <c r="CQ199" i="12"/>
  <c r="CF199" i="12"/>
  <c r="CV199" i="12"/>
  <c r="CL199" i="12"/>
  <c r="CA199" i="12"/>
  <c r="CU199" i="12"/>
  <c r="CJ199" i="12"/>
  <c r="BZ199" i="12"/>
  <c r="CR199" i="12"/>
  <c r="CS199" i="12" s="1"/>
  <c r="CH199" i="12"/>
  <c r="CB199" i="12"/>
  <c r="CT199" i="12"/>
  <c r="CP199" i="12"/>
  <c r="CN199" i="12"/>
  <c r="CM199" i="12"/>
  <c r="CI199" i="12"/>
  <c r="CE199" i="12"/>
  <c r="CU162" i="12"/>
  <c r="CM162" i="12"/>
  <c r="CE162" i="12"/>
  <c r="CJ162" i="12"/>
  <c r="CA162" i="12"/>
  <c r="CT162" i="12"/>
  <c r="CI162" i="12"/>
  <c r="CR162" i="12"/>
  <c r="CS162" i="12" s="1"/>
  <c r="CH162" i="12"/>
  <c r="CQ162" i="12"/>
  <c r="CG162" i="12"/>
  <c r="CN162" i="12"/>
  <c r="CC162" i="12"/>
  <c r="CD162" i="12" s="1"/>
  <c r="CL162" i="12"/>
  <c r="CB162" i="12"/>
  <c r="CV162" i="12"/>
  <c r="CP162" i="12"/>
  <c r="CO162" i="12"/>
  <c r="CK162" i="12"/>
  <c r="CF162" i="12"/>
  <c r="BZ162" i="12"/>
  <c r="CO126" i="12"/>
  <c r="CG126" i="12"/>
  <c r="CN126" i="12"/>
  <c r="CE126" i="12"/>
  <c r="CU126" i="12"/>
  <c r="CL126" i="12"/>
  <c r="CC126" i="12"/>
  <c r="CD126" i="12" s="1"/>
  <c r="CT126" i="12"/>
  <c r="CK126" i="12"/>
  <c r="CB126" i="12"/>
  <c r="CP126" i="12"/>
  <c r="CF126" i="12"/>
  <c r="CM126" i="12"/>
  <c r="CJ126" i="12"/>
  <c r="CI126" i="12"/>
  <c r="CH126" i="12"/>
  <c r="CV126" i="12"/>
  <c r="CA126" i="12"/>
  <c r="CR126" i="12"/>
  <c r="CS126" i="12" s="1"/>
  <c r="BZ126" i="12"/>
  <c r="CQ126" i="12"/>
  <c r="CO95" i="12"/>
  <c r="CG95" i="12"/>
  <c r="CN95" i="12"/>
  <c r="CE95" i="12"/>
  <c r="CU95" i="12"/>
  <c r="CL95" i="12"/>
  <c r="CC95" i="12"/>
  <c r="CD95" i="12" s="1"/>
  <c r="CT95" i="12"/>
  <c r="CK95" i="12"/>
  <c r="CB95" i="12"/>
  <c r="CR95" i="12"/>
  <c r="CS95" i="12" s="1"/>
  <c r="CI95" i="12"/>
  <c r="BZ95" i="12"/>
  <c r="CJ95" i="12"/>
  <c r="CH95" i="12"/>
  <c r="CF95" i="12"/>
  <c r="CV95" i="12"/>
  <c r="CA95" i="12"/>
  <c r="CQ95" i="12"/>
  <c r="CP95" i="12"/>
  <c r="CM95" i="12"/>
  <c r="CQ36" i="12"/>
  <c r="CI36" i="12"/>
  <c r="CA36" i="12"/>
  <c r="CO36" i="12"/>
  <c r="CG36" i="12"/>
  <c r="CU36" i="12"/>
  <c r="CK36" i="12"/>
  <c r="BZ36" i="12"/>
  <c r="CR36" i="12"/>
  <c r="CS36" i="12" s="1"/>
  <c r="CF36" i="12"/>
  <c r="CM36" i="12"/>
  <c r="CC36" i="12"/>
  <c r="CD36" i="12" s="1"/>
  <c r="CV36" i="12"/>
  <c r="CL36" i="12"/>
  <c r="CB36" i="12"/>
  <c r="CP36" i="12"/>
  <c r="CN36" i="12"/>
  <c r="CJ36" i="12"/>
  <c r="CH36" i="12"/>
  <c r="CE36" i="12"/>
  <c r="CT36" i="12"/>
  <c r="CR227" i="12"/>
  <c r="CS227" i="12" s="1"/>
  <c r="CJ227" i="12"/>
  <c r="CB227" i="12"/>
  <c r="CO227" i="12"/>
  <c r="CG227" i="12"/>
  <c r="CU227" i="12"/>
  <c r="CM227" i="12"/>
  <c r="CE227" i="12"/>
  <c r="CT227" i="12"/>
  <c r="CL227" i="12"/>
  <c r="CK227" i="12"/>
  <c r="CI227" i="12"/>
  <c r="CH227" i="12"/>
  <c r="CV227" i="12"/>
  <c r="CF227" i="12"/>
  <c r="CC227" i="12"/>
  <c r="CD227" i="12" s="1"/>
  <c r="CQ227" i="12"/>
  <c r="CA227" i="12"/>
  <c r="CP227" i="12"/>
  <c r="BZ227" i="12"/>
  <c r="CN227" i="12"/>
  <c r="CQ112" i="12"/>
  <c r="CI112" i="12"/>
  <c r="CA112" i="12"/>
  <c r="CV112" i="12"/>
  <c r="CN112" i="12"/>
  <c r="CF112" i="12"/>
  <c r="CR112" i="12"/>
  <c r="CS112" i="12" s="1"/>
  <c r="CG112" i="12"/>
  <c r="CP112" i="12"/>
  <c r="CE112" i="12"/>
  <c r="CO112" i="12"/>
  <c r="CM112" i="12"/>
  <c r="CC112" i="12"/>
  <c r="CD112" i="12" s="1"/>
  <c r="CT112" i="12"/>
  <c r="CJ112" i="12"/>
  <c r="BZ112" i="12"/>
  <c r="CU112" i="12"/>
  <c r="CL112" i="12"/>
  <c r="CK112" i="12"/>
  <c r="CH112" i="12"/>
  <c r="CB112" i="12"/>
  <c r="CQ198" i="12"/>
  <c r="CI198" i="12"/>
  <c r="CA198" i="12"/>
  <c r="CU198" i="12"/>
  <c r="CM198" i="12"/>
  <c r="CE198" i="12"/>
  <c r="CT198" i="12"/>
  <c r="CL198" i="12"/>
  <c r="CR198" i="12"/>
  <c r="CS198" i="12" s="1"/>
  <c r="CJ198" i="12"/>
  <c r="CB198" i="12"/>
  <c r="CV198" i="12"/>
  <c r="CF198" i="12"/>
  <c r="CC198" i="12"/>
  <c r="CD198" i="12" s="1"/>
  <c r="CP198" i="12"/>
  <c r="BZ198" i="12"/>
  <c r="CO198" i="12"/>
  <c r="CN198" i="12"/>
  <c r="CK198" i="12"/>
  <c r="CG198" i="12"/>
  <c r="CH198" i="12"/>
  <c r="CR239" i="12"/>
  <c r="CS239" i="12" s="1"/>
  <c r="CJ239" i="12"/>
  <c r="CB239" i="12"/>
  <c r="CQ239" i="12"/>
  <c r="CI239" i="12"/>
  <c r="CA239" i="12"/>
  <c r="CO239" i="12"/>
  <c r="CG239" i="12"/>
  <c r="CU239" i="12"/>
  <c r="CM239" i="12"/>
  <c r="CE239" i="12"/>
  <c r="CT239" i="12"/>
  <c r="CL239" i="12"/>
  <c r="CV239" i="12"/>
  <c r="BZ239" i="12"/>
  <c r="CP239" i="12"/>
  <c r="CN239" i="12"/>
  <c r="CK239" i="12"/>
  <c r="CH239" i="12"/>
  <c r="CF239" i="12"/>
  <c r="CC239" i="12"/>
  <c r="CD239" i="12" s="1"/>
  <c r="CQ211" i="12"/>
  <c r="CI211" i="12"/>
  <c r="CA211" i="12"/>
  <c r="CO211" i="12"/>
  <c r="CG211" i="12"/>
  <c r="CU211" i="12"/>
  <c r="CM211" i="12"/>
  <c r="CE211" i="12"/>
  <c r="CF211" i="12"/>
  <c r="CR211" i="12"/>
  <c r="CS211" i="12" s="1"/>
  <c r="CN211" i="12"/>
  <c r="CB211" i="12"/>
  <c r="CK211" i="12"/>
  <c r="CV211" i="12"/>
  <c r="CJ211" i="12"/>
  <c r="CH211" i="12"/>
  <c r="CC211" i="12"/>
  <c r="CD211" i="12" s="1"/>
  <c r="BZ211" i="12"/>
  <c r="CP211" i="12"/>
  <c r="CL211" i="12"/>
  <c r="CT211" i="12"/>
  <c r="CR50" i="12"/>
  <c r="CS50" i="12" s="1"/>
  <c r="CJ50" i="12"/>
  <c r="CB50" i="12"/>
  <c r="CO50" i="12"/>
  <c r="CG50" i="12"/>
  <c r="CU50" i="12"/>
  <c r="CM50" i="12"/>
  <c r="CE50" i="12"/>
  <c r="CT50" i="12"/>
  <c r="CL50" i="12"/>
  <c r="CV50" i="12"/>
  <c r="CF50" i="12"/>
  <c r="CN50" i="12"/>
  <c r="CA50" i="12"/>
  <c r="CQ50" i="12"/>
  <c r="CP50" i="12"/>
  <c r="CK50" i="12"/>
  <c r="CI50" i="12"/>
  <c r="CH50" i="12"/>
  <c r="CC50" i="12"/>
  <c r="CD50" i="12" s="1"/>
  <c r="BZ50" i="12"/>
  <c r="CQ84" i="12"/>
  <c r="CI84" i="12"/>
  <c r="CA84" i="12"/>
  <c r="CO84" i="12"/>
  <c r="CF84" i="12"/>
  <c r="CN84" i="12"/>
  <c r="CE84" i="12"/>
  <c r="CU84" i="12"/>
  <c r="CL84" i="12"/>
  <c r="CC84" i="12"/>
  <c r="CD84" i="12" s="1"/>
  <c r="CJ84" i="12"/>
  <c r="BZ84" i="12"/>
  <c r="CP84" i="12"/>
  <c r="CM84" i="12"/>
  <c r="CK84" i="12"/>
  <c r="CH84" i="12"/>
  <c r="CG84" i="12"/>
  <c r="CV84" i="12"/>
  <c r="CT84" i="12"/>
  <c r="CB84" i="12"/>
  <c r="CR84" i="12"/>
  <c r="CS84" i="12" s="1"/>
  <c r="CU200" i="12"/>
  <c r="CM200" i="12"/>
  <c r="CE200" i="12"/>
  <c r="CQ200" i="12"/>
  <c r="CI200" i="12"/>
  <c r="CA200" i="12"/>
  <c r="CR200" i="12"/>
  <c r="CS200" i="12" s="1"/>
  <c r="CG200" i="12"/>
  <c r="CO200" i="12"/>
  <c r="CL200" i="12"/>
  <c r="CB200" i="12"/>
  <c r="CV200" i="12"/>
  <c r="CK200" i="12"/>
  <c r="BZ200" i="12"/>
  <c r="CH200" i="12"/>
  <c r="CN200" i="12"/>
  <c r="CJ200" i="12"/>
  <c r="CF200" i="12"/>
  <c r="CC200" i="12"/>
  <c r="CD200" i="12" s="1"/>
  <c r="CT200" i="12"/>
  <c r="CP200" i="12"/>
  <c r="CQ131" i="12"/>
  <c r="CI131" i="12"/>
  <c r="CA131" i="12"/>
  <c r="CP131" i="12"/>
  <c r="CG131" i="12"/>
  <c r="CN131" i="12"/>
  <c r="CE131" i="12"/>
  <c r="CV131" i="12"/>
  <c r="CM131" i="12"/>
  <c r="CU131" i="12"/>
  <c r="CL131" i="12"/>
  <c r="CC131" i="12"/>
  <c r="CD131" i="12" s="1"/>
  <c r="CR131" i="12"/>
  <c r="CS131" i="12" s="1"/>
  <c r="CH131" i="12"/>
  <c r="CF131" i="12"/>
  <c r="CB131" i="12"/>
  <c r="BZ131" i="12"/>
  <c r="CT131" i="12"/>
  <c r="CO131" i="12"/>
  <c r="CK131" i="12"/>
  <c r="CJ131" i="12"/>
  <c r="CQ76" i="12"/>
  <c r="CI76" i="12"/>
  <c r="CA76" i="12"/>
  <c r="CP76" i="12"/>
  <c r="CG76" i="12"/>
  <c r="CO76" i="12"/>
  <c r="CE76" i="12"/>
  <c r="CN76" i="12"/>
  <c r="CM76" i="12"/>
  <c r="CC76" i="12"/>
  <c r="CD76" i="12" s="1"/>
  <c r="CV76" i="12"/>
  <c r="CL76" i="12"/>
  <c r="CB76" i="12"/>
  <c r="CU76" i="12"/>
  <c r="CK76" i="12"/>
  <c r="BZ76" i="12"/>
  <c r="CT76" i="12"/>
  <c r="CJ76" i="12"/>
  <c r="CH76" i="12"/>
  <c r="CR76" i="12"/>
  <c r="CS76" i="12" s="1"/>
  <c r="CF76" i="12"/>
  <c r="CQ108" i="12"/>
  <c r="CI108" i="12"/>
  <c r="CA108" i="12"/>
  <c r="CN108" i="12"/>
  <c r="CE108" i="12"/>
  <c r="CT108" i="12"/>
  <c r="CK108" i="12"/>
  <c r="CB108" i="12"/>
  <c r="CP108" i="12"/>
  <c r="CG108" i="12"/>
  <c r="CR108" i="12"/>
  <c r="CS108" i="12" s="1"/>
  <c r="CC108" i="12"/>
  <c r="CD108" i="12" s="1"/>
  <c r="CO108" i="12"/>
  <c r="BZ108" i="12"/>
  <c r="CM108" i="12"/>
  <c r="CL108" i="12"/>
  <c r="CJ108" i="12"/>
  <c r="CV108" i="12"/>
  <c r="CH108" i="12"/>
  <c r="CU108" i="12"/>
  <c r="CF108" i="12"/>
  <c r="CO87" i="12"/>
  <c r="CG87" i="12"/>
  <c r="CR87" i="12"/>
  <c r="CS87" i="12" s="1"/>
  <c r="CI87" i="12"/>
  <c r="BZ87" i="12"/>
  <c r="CV87" i="12"/>
  <c r="CL87" i="12"/>
  <c r="CB87" i="12"/>
  <c r="CU87" i="12"/>
  <c r="CK87" i="12"/>
  <c r="CA87" i="12"/>
  <c r="CH87" i="12"/>
  <c r="CP87" i="12"/>
  <c r="CE87" i="12"/>
  <c r="CM87" i="12"/>
  <c r="CC87" i="12"/>
  <c r="CD87" i="12" s="1"/>
  <c r="CQ87" i="12"/>
  <c r="CN87" i="12"/>
  <c r="CJ87" i="12"/>
  <c r="CF87" i="12"/>
  <c r="CT87" i="12"/>
  <c r="CR208" i="12"/>
  <c r="CS208" i="12" s="1"/>
  <c r="CJ208" i="12"/>
  <c r="CB208" i="12"/>
  <c r="CQ208" i="12"/>
  <c r="CI208" i="12"/>
  <c r="CA208" i="12"/>
  <c r="CO208" i="12"/>
  <c r="CG208" i="12"/>
  <c r="CT208" i="12"/>
  <c r="CL208" i="12"/>
  <c r="CV208" i="12"/>
  <c r="CF208" i="12"/>
  <c r="CU208" i="12"/>
  <c r="CE208" i="12"/>
  <c r="CC208" i="12"/>
  <c r="CD208" i="12" s="1"/>
  <c r="CN208" i="12"/>
  <c r="CH208" i="12"/>
  <c r="CK208" i="12"/>
  <c r="BZ208" i="12"/>
  <c r="CP208" i="12"/>
  <c r="CM208" i="12"/>
  <c r="CQ179" i="12"/>
  <c r="CI179" i="12"/>
  <c r="CA179" i="12"/>
  <c r="CO179" i="12"/>
  <c r="CG179" i="12"/>
  <c r="CH179" i="12"/>
  <c r="CU179" i="12"/>
  <c r="CJ179" i="12"/>
  <c r="CT179" i="12"/>
  <c r="CF179" i="12"/>
  <c r="CR179" i="12"/>
  <c r="CS179" i="12" s="1"/>
  <c r="CE179" i="12"/>
  <c r="CM179" i="12"/>
  <c r="CB179" i="12"/>
  <c r="CV179" i="12"/>
  <c r="CK179" i="12"/>
  <c r="CP179" i="12"/>
  <c r="CN179" i="12"/>
  <c r="CL179" i="12"/>
  <c r="CC179" i="12"/>
  <c r="CD179" i="12" s="1"/>
  <c r="BZ179" i="12"/>
  <c r="CK116" i="12"/>
  <c r="CC116" i="12"/>
  <c r="CD116" i="12" s="1"/>
  <c r="CQ116" i="12"/>
  <c r="CH116" i="12"/>
  <c r="CN116" i="12"/>
  <c r="CE116" i="12"/>
  <c r="CT116" i="12"/>
  <c r="CG116" i="12"/>
  <c r="CR116" i="12"/>
  <c r="CS116" i="12" s="1"/>
  <c r="CF116" i="12"/>
  <c r="CP116" i="12"/>
  <c r="CO116" i="12"/>
  <c r="CB116" i="12"/>
  <c r="CL116" i="12"/>
  <c r="BZ116" i="12"/>
  <c r="CV116" i="12"/>
  <c r="CJ116" i="12"/>
  <c r="CI116" i="12"/>
  <c r="CA116" i="12"/>
  <c r="CU116" i="12"/>
  <c r="CM116" i="12"/>
  <c r="CQ64" i="12"/>
  <c r="CI64" i="12"/>
  <c r="CA64" i="12"/>
  <c r="CN64" i="12"/>
  <c r="CE64" i="12"/>
  <c r="CT64" i="12"/>
  <c r="CK64" i="12"/>
  <c r="CB64" i="12"/>
  <c r="CR64" i="12"/>
  <c r="CS64" i="12" s="1"/>
  <c r="CH64" i="12"/>
  <c r="CP64" i="12"/>
  <c r="CG64" i="12"/>
  <c r="CU64" i="12"/>
  <c r="CC64" i="12"/>
  <c r="CD64" i="12" s="1"/>
  <c r="BZ64" i="12"/>
  <c r="CL64" i="12"/>
  <c r="CJ64" i="12"/>
  <c r="CF64" i="12"/>
  <c r="CV64" i="12"/>
  <c r="CO64" i="12"/>
  <c r="CM64" i="12"/>
  <c r="CK29" i="12"/>
  <c r="CC29" i="12"/>
  <c r="CD29" i="12" s="1"/>
  <c r="CQ29" i="12"/>
  <c r="CI29" i="12"/>
  <c r="CA29" i="12"/>
  <c r="CO29" i="12"/>
  <c r="CE29" i="12"/>
  <c r="CR29" i="12"/>
  <c r="CS29" i="12" s="1"/>
  <c r="CG29" i="12"/>
  <c r="CP29" i="12"/>
  <c r="CF29" i="12"/>
  <c r="CH29" i="12"/>
  <c r="CV29" i="12"/>
  <c r="CU29" i="12"/>
  <c r="CB29" i="12"/>
  <c r="CT29" i="12"/>
  <c r="BZ29" i="12"/>
  <c r="CN29" i="12"/>
  <c r="CM29" i="12"/>
  <c r="CL29" i="12"/>
  <c r="CJ29" i="12"/>
  <c r="CQ119" i="12"/>
  <c r="CI119" i="12"/>
  <c r="CA119" i="12"/>
  <c r="CR119" i="12"/>
  <c r="CS119" i="12" s="1"/>
  <c r="CH119" i="12"/>
  <c r="CN119" i="12"/>
  <c r="CE119" i="12"/>
  <c r="CM119" i="12"/>
  <c r="CB119" i="12"/>
  <c r="CL119" i="12"/>
  <c r="BZ119" i="12"/>
  <c r="CV119" i="12"/>
  <c r="CK119" i="12"/>
  <c r="CU119" i="12"/>
  <c r="CJ119" i="12"/>
  <c r="CT119" i="12"/>
  <c r="CG119" i="12"/>
  <c r="CF119" i="12"/>
  <c r="CP119" i="12"/>
  <c r="CO119" i="12"/>
  <c r="CC119" i="12"/>
  <c r="CD119" i="12" s="1"/>
  <c r="CQ123" i="12"/>
  <c r="CI123" i="12"/>
  <c r="CA123" i="12"/>
  <c r="CN123" i="12"/>
  <c r="CE123" i="12"/>
  <c r="CU123" i="12"/>
  <c r="CL123" i="12"/>
  <c r="CC123" i="12"/>
  <c r="CD123" i="12" s="1"/>
  <c r="CT123" i="12"/>
  <c r="CK123" i="12"/>
  <c r="CB123" i="12"/>
  <c r="CO123" i="12"/>
  <c r="CM123" i="12"/>
  <c r="CJ123" i="12"/>
  <c r="CH123" i="12"/>
  <c r="CV123" i="12"/>
  <c r="CG123" i="12"/>
  <c r="CF123" i="12"/>
  <c r="CR123" i="12"/>
  <c r="CS123" i="12" s="1"/>
  <c r="CP123" i="12"/>
  <c r="BZ123" i="12"/>
  <c r="CQ40" i="12"/>
  <c r="CI40" i="12"/>
  <c r="CA40" i="12"/>
  <c r="CP40" i="12"/>
  <c r="CG40" i="12"/>
  <c r="CN40" i="12"/>
  <c r="CE40" i="12"/>
  <c r="CT40" i="12"/>
  <c r="CH40" i="12"/>
  <c r="CR40" i="12"/>
  <c r="CS40" i="12" s="1"/>
  <c r="CO40" i="12"/>
  <c r="CC40" i="12"/>
  <c r="CD40" i="12" s="1"/>
  <c r="CL40" i="12"/>
  <c r="BZ40" i="12"/>
  <c r="CV40" i="12"/>
  <c r="CK40" i="12"/>
  <c r="CU40" i="12"/>
  <c r="CJ40" i="12"/>
  <c r="CM40" i="12"/>
  <c r="CF40" i="12"/>
  <c r="CB40" i="12"/>
  <c r="CQ88" i="12"/>
  <c r="CI88" i="12"/>
  <c r="CA88" i="12"/>
  <c r="CN88" i="12"/>
  <c r="CE88" i="12"/>
  <c r="CU88" i="12"/>
  <c r="CK88" i="12"/>
  <c r="BZ88" i="12"/>
  <c r="CT88" i="12"/>
  <c r="CJ88" i="12"/>
  <c r="CR88" i="12"/>
  <c r="CS88" i="12" s="1"/>
  <c r="CG88" i="12"/>
  <c r="CO88" i="12"/>
  <c r="CM88" i="12"/>
  <c r="CC88" i="12"/>
  <c r="CD88" i="12" s="1"/>
  <c r="CV88" i="12"/>
  <c r="CL88" i="12"/>
  <c r="CB88" i="12"/>
  <c r="CP88" i="12"/>
  <c r="CH88" i="12"/>
  <c r="CF88" i="12"/>
  <c r="CQ156" i="12"/>
  <c r="CI156" i="12"/>
  <c r="CA156" i="12"/>
  <c r="CT156" i="12"/>
  <c r="CK156" i="12"/>
  <c r="CB156" i="12"/>
  <c r="CM156" i="12"/>
  <c r="CC156" i="12"/>
  <c r="CD156" i="12" s="1"/>
  <c r="CV156" i="12"/>
  <c r="CL156" i="12"/>
  <c r="BZ156" i="12"/>
  <c r="CU156" i="12"/>
  <c r="CJ156" i="12"/>
  <c r="CO156" i="12"/>
  <c r="CE156" i="12"/>
  <c r="CN156" i="12"/>
  <c r="CH156" i="12"/>
  <c r="CG156" i="12"/>
  <c r="CR156" i="12"/>
  <c r="CS156" i="12" s="1"/>
  <c r="CP156" i="12"/>
  <c r="CF156" i="12"/>
  <c r="CU188" i="12"/>
  <c r="CM188" i="12"/>
  <c r="CE188" i="12"/>
  <c r="CQ188" i="12"/>
  <c r="CI188" i="12"/>
  <c r="CA188" i="12"/>
  <c r="CH188" i="12"/>
  <c r="CR188" i="12"/>
  <c r="CS188" i="12" s="1"/>
  <c r="CG188" i="12"/>
  <c r="CP188" i="12"/>
  <c r="CF188" i="12"/>
  <c r="CV188" i="12"/>
  <c r="CC188" i="12"/>
  <c r="CD188" i="12" s="1"/>
  <c r="CT188" i="12"/>
  <c r="CB188" i="12"/>
  <c r="CL188" i="12"/>
  <c r="CK188" i="12"/>
  <c r="CO188" i="12"/>
  <c r="CN188" i="12"/>
  <c r="BZ188" i="12"/>
  <c r="CJ188" i="12"/>
  <c r="CU78" i="12"/>
  <c r="CM78" i="12"/>
  <c r="CE78" i="12"/>
  <c r="CJ78" i="12"/>
  <c r="CA78" i="12"/>
  <c r="CP78" i="12"/>
  <c r="CF78" i="12"/>
  <c r="CO78" i="12"/>
  <c r="CN78" i="12"/>
  <c r="CC78" i="12"/>
  <c r="CD78" i="12" s="1"/>
  <c r="CL78" i="12"/>
  <c r="CB78" i="12"/>
  <c r="CV78" i="12"/>
  <c r="CK78" i="12"/>
  <c r="BZ78" i="12"/>
  <c r="CT78" i="12"/>
  <c r="CI78" i="12"/>
  <c r="CR78" i="12"/>
  <c r="CS78" i="12" s="1"/>
  <c r="CH78" i="12"/>
  <c r="CQ78" i="12"/>
  <c r="CG78" i="12"/>
  <c r="CQ100" i="12"/>
  <c r="CI100" i="12"/>
  <c r="CA100" i="12"/>
  <c r="CR100" i="12"/>
  <c r="CS100" i="12" s="1"/>
  <c r="CH100" i="12"/>
  <c r="CU100" i="12"/>
  <c r="CK100" i="12"/>
  <c r="BZ100" i="12"/>
  <c r="CT100" i="12"/>
  <c r="CJ100" i="12"/>
  <c r="CG100" i="12"/>
  <c r="CP100" i="12"/>
  <c r="CF100" i="12"/>
  <c r="CO100" i="12"/>
  <c r="CE100" i="12"/>
  <c r="CN100" i="12"/>
  <c r="CB100" i="12"/>
  <c r="CV100" i="12"/>
  <c r="CM100" i="12"/>
  <c r="CL100" i="12"/>
  <c r="CC100" i="12"/>
  <c r="CD100" i="12" s="1"/>
  <c r="CO122" i="12"/>
  <c r="CG122" i="12"/>
  <c r="CR122" i="12"/>
  <c r="CS122" i="12" s="1"/>
  <c r="CI122" i="12"/>
  <c r="BZ122" i="12"/>
  <c r="CN122" i="12"/>
  <c r="CE122" i="12"/>
  <c r="CL122" i="12"/>
  <c r="CA122" i="12"/>
  <c r="CV122" i="12"/>
  <c r="CK122" i="12"/>
  <c r="CU122" i="12"/>
  <c r="CJ122" i="12"/>
  <c r="CT122" i="12"/>
  <c r="CH122" i="12"/>
  <c r="CF122" i="12"/>
  <c r="CQ122" i="12"/>
  <c r="CP122" i="12"/>
  <c r="CC122" i="12"/>
  <c r="CD122" i="12" s="1"/>
  <c r="CM122" i="12"/>
  <c r="CB122" i="12"/>
  <c r="CQ127" i="12"/>
  <c r="CI127" i="12"/>
  <c r="CA127" i="12"/>
  <c r="CT127" i="12"/>
  <c r="CK127" i="12"/>
  <c r="CB127" i="12"/>
  <c r="CR127" i="12"/>
  <c r="CS127" i="12" s="1"/>
  <c r="CH127" i="12"/>
  <c r="CP127" i="12"/>
  <c r="CG127" i="12"/>
  <c r="CU127" i="12"/>
  <c r="CL127" i="12"/>
  <c r="CC127" i="12"/>
  <c r="CD127" i="12" s="1"/>
  <c r="CE127" i="12"/>
  <c r="CV127" i="12"/>
  <c r="BZ127" i="12"/>
  <c r="CO127" i="12"/>
  <c r="CN127" i="12"/>
  <c r="CM127" i="12"/>
  <c r="CJ127" i="12"/>
  <c r="CF127" i="12"/>
  <c r="CQ183" i="12"/>
  <c r="CI183" i="12"/>
  <c r="CA183" i="12"/>
  <c r="CO183" i="12"/>
  <c r="CG183" i="12"/>
  <c r="CH183" i="12"/>
  <c r="CV183" i="12"/>
  <c r="CL183" i="12"/>
  <c r="CB183" i="12"/>
  <c r="CK183" i="12"/>
  <c r="CJ183" i="12"/>
  <c r="CU183" i="12"/>
  <c r="CF183" i="12"/>
  <c r="CR183" i="12"/>
  <c r="CS183" i="12" s="1"/>
  <c r="CP183" i="12"/>
  <c r="CC183" i="12"/>
  <c r="CD183" i="12" s="1"/>
  <c r="CN183" i="12"/>
  <c r="BZ183" i="12"/>
  <c r="CM183" i="12"/>
  <c r="CT183" i="12"/>
  <c r="CE183" i="12"/>
  <c r="CQ168" i="12"/>
  <c r="CI168" i="12"/>
  <c r="CA168" i="12"/>
  <c r="CT168" i="12"/>
  <c r="CL168" i="12"/>
  <c r="CP168" i="12"/>
  <c r="CF168" i="12"/>
  <c r="CM168" i="12"/>
  <c r="CB168" i="12"/>
  <c r="CR168" i="12"/>
  <c r="CS168" i="12" s="1"/>
  <c r="CC168" i="12"/>
  <c r="CD168" i="12" s="1"/>
  <c r="CO168" i="12"/>
  <c r="BZ168" i="12"/>
  <c r="CN168" i="12"/>
  <c r="CK168" i="12"/>
  <c r="CJ168" i="12"/>
  <c r="CV168" i="12"/>
  <c r="CH168" i="12"/>
  <c r="CU168" i="12"/>
  <c r="CG168" i="12"/>
  <c r="CE168" i="12"/>
  <c r="CQ190" i="12"/>
  <c r="CI190" i="12"/>
  <c r="CA190" i="12"/>
  <c r="CU190" i="12"/>
  <c r="CM190" i="12"/>
  <c r="CE190" i="12"/>
  <c r="CT190" i="12"/>
  <c r="CJ190" i="12"/>
  <c r="CH190" i="12"/>
  <c r="CR190" i="12"/>
  <c r="CS190" i="12" s="1"/>
  <c r="CG190" i="12"/>
  <c r="CO190" i="12"/>
  <c r="CP190" i="12"/>
  <c r="CN190" i="12"/>
  <c r="CL190" i="12"/>
  <c r="CK190" i="12"/>
  <c r="CB190" i="12"/>
  <c r="CV190" i="12"/>
  <c r="BZ190" i="12"/>
  <c r="CF190" i="12"/>
  <c r="CC190" i="12"/>
  <c r="CD190" i="12" s="1"/>
  <c r="CO111" i="12"/>
  <c r="CG111" i="12"/>
  <c r="CT111" i="12"/>
  <c r="CL111" i="12"/>
  <c r="CQ111" i="12"/>
  <c r="CF111" i="12"/>
  <c r="CP111" i="12"/>
  <c r="CE111" i="12"/>
  <c r="CM111" i="12"/>
  <c r="CB111" i="12"/>
  <c r="CI111" i="12"/>
  <c r="CU111" i="12"/>
  <c r="BZ111" i="12"/>
  <c r="CR111" i="12"/>
  <c r="CS111" i="12" s="1"/>
  <c r="CN111" i="12"/>
  <c r="CK111" i="12"/>
  <c r="CJ111" i="12"/>
  <c r="CH111" i="12"/>
  <c r="CC111" i="12"/>
  <c r="CD111" i="12" s="1"/>
  <c r="CV111" i="12"/>
  <c r="CA111" i="12"/>
  <c r="CO59" i="12"/>
  <c r="CG59" i="12"/>
  <c r="CU59" i="12"/>
  <c r="CL59" i="12"/>
  <c r="CC59" i="12"/>
  <c r="CD59" i="12" s="1"/>
  <c r="CR59" i="12"/>
  <c r="CS59" i="12" s="1"/>
  <c r="CI59" i="12"/>
  <c r="BZ59" i="12"/>
  <c r="CP59" i="12"/>
  <c r="CF59" i="12"/>
  <c r="CN59" i="12"/>
  <c r="CE59" i="12"/>
  <c r="CA59" i="12"/>
  <c r="CJ59" i="12"/>
  <c r="CH59" i="12"/>
  <c r="CV59" i="12"/>
  <c r="CB59" i="12"/>
  <c r="CT59" i="12"/>
  <c r="CQ59" i="12"/>
  <c r="CM59" i="12"/>
  <c r="CK59" i="12"/>
  <c r="CO178" i="12"/>
  <c r="CG178" i="12"/>
  <c r="CU178" i="12"/>
  <c r="CM178" i="12"/>
  <c r="CR178" i="12"/>
  <c r="CS178" i="12" s="1"/>
  <c r="CH178" i="12"/>
  <c r="CF178" i="12"/>
  <c r="CQ178" i="12"/>
  <c r="CE178" i="12"/>
  <c r="CP178" i="12"/>
  <c r="CK178" i="12"/>
  <c r="CA178" i="12"/>
  <c r="CT178" i="12"/>
  <c r="CI178" i="12"/>
  <c r="CV178" i="12"/>
  <c r="CN178" i="12"/>
  <c r="CL178" i="12"/>
  <c r="CC178" i="12"/>
  <c r="CD178" i="12" s="1"/>
  <c r="CB178" i="12"/>
  <c r="CJ178" i="12"/>
  <c r="BZ178" i="12"/>
  <c r="CV223" i="12"/>
  <c r="CN223" i="12"/>
  <c r="CF223" i="12"/>
  <c r="CT223" i="12"/>
  <c r="CL223" i="12"/>
  <c r="CK223" i="12"/>
  <c r="CC223" i="12"/>
  <c r="CD223" i="12" s="1"/>
  <c r="CR223" i="12"/>
  <c r="CS223" i="12" s="1"/>
  <c r="CJ223" i="12"/>
  <c r="CB223" i="12"/>
  <c r="CQ223" i="12"/>
  <c r="CI223" i="12"/>
  <c r="CA223" i="12"/>
  <c r="CO223" i="12"/>
  <c r="CG223" i="12"/>
  <c r="CP223" i="12"/>
  <c r="CM223" i="12"/>
  <c r="CH223" i="12"/>
  <c r="CE223" i="12"/>
  <c r="BZ223" i="12"/>
  <c r="CU223" i="12"/>
  <c r="CO15" i="12"/>
  <c r="CG15" i="12"/>
  <c r="CT15" i="12"/>
  <c r="CK15" i="12"/>
  <c r="CB15" i="12"/>
  <c r="CJ15" i="12"/>
  <c r="CA15" i="12"/>
  <c r="CR15" i="12"/>
  <c r="CS15" i="12" s="1"/>
  <c r="CI15" i="12"/>
  <c r="BZ15" i="12"/>
  <c r="CQ15" i="12"/>
  <c r="CH15" i="12"/>
  <c r="CP15" i="12"/>
  <c r="CF15" i="12"/>
  <c r="CN15" i="12"/>
  <c r="CE15" i="12"/>
  <c r="CV15" i="12"/>
  <c r="CM15" i="12"/>
  <c r="CU15" i="12"/>
  <c r="CL15" i="12"/>
  <c r="CC15" i="12"/>
  <c r="CD15" i="12" s="1"/>
  <c r="CO163" i="12"/>
  <c r="CG163" i="12"/>
  <c r="CQ163" i="12"/>
  <c r="CH163" i="12"/>
  <c r="CT163" i="12"/>
  <c r="CJ163" i="12"/>
  <c r="BZ163" i="12"/>
  <c r="CI163" i="12"/>
  <c r="CR163" i="12"/>
  <c r="CS163" i="12" s="1"/>
  <c r="CF163" i="12"/>
  <c r="CM163" i="12"/>
  <c r="CC163" i="12"/>
  <c r="CD163" i="12" s="1"/>
  <c r="CV163" i="12"/>
  <c r="CL163" i="12"/>
  <c r="CB163" i="12"/>
  <c r="CA163" i="12"/>
  <c r="CU163" i="12"/>
  <c r="CP163" i="12"/>
  <c r="CN163" i="12"/>
  <c r="CK163" i="12"/>
  <c r="CE163" i="12"/>
  <c r="CU154" i="12"/>
  <c r="CM154" i="12"/>
  <c r="CE154" i="12"/>
  <c r="CQ154" i="12"/>
  <c r="CH154" i="12"/>
  <c r="CN154" i="12"/>
  <c r="CC154" i="12"/>
  <c r="CD154" i="12" s="1"/>
  <c r="CL154" i="12"/>
  <c r="CB154" i="12"/>
  <c r="CK154" i="12"/>
  <c r="CJ154" i="12"/>
  <c r="CV154" i="12"/>
  <c r="CI154" i="12"/>
  <c r="CR154" i="12"/>
  <c r="CS154" i="12" s="1"/>
  <c r="CP154" i="12"/>
  <c r="CA154" i="12"/>
  <c r="BZ154" i="12"/>
  <c r="CT154" i="12"/>
  <c r="CO154" i="12"/>
  <c r="CG154" i="12"/>
  <c r="CF154" i="12"/>
  <c r="CQ175" i="12"/>
  <c r="CI175" i="12"/>
  <c r="CA175" i="12"/>
  <c r="CP175" i="12"/>
  <c r="CG175" i="12"/>
  <c r="CN175" i="12"/>
  <c r="CE175" i="12"/>
  <c r="CT175" i="12"/>
  <c r="CK175" i="12"/>
  <c r="CB175" i="12"/>
  <c r="CR175" i="12"/>
  <c r="CS175" i="12" s="1"/>
  <c r="CH175" i="12"/>
  <c r="CM175" i="12"/>
  <c r="CV175" i="12"/>
  <c r="CU175" i="12"/>
  <c r="CC175" i="12"/>
  <c r="CD175" i="12" s="1"/>
  <c r="CO175" i="12"/>
  <c r="CL175" i="12"/>
  <c r="CJ175" i="12"/>
  <c r="CF175" i="12"/>
  <c r="BZ175" i="12"/>
  <c r="CK203" i="12"/>
  <c r="CC203" i="12"/>
  <c r="CD203" i="12" s="1"/>
  <c r="CR203" i="12"/>
  <c r="CS203" i="12" s="1"/>
  <c r="CJ203" i="12"/>
  <c r="CB203" i="12"/>
  <c r="CO203" i="12"/>
  <c r="CG203" i="12"/>
  <c r="CT203" i="12"/>
  <c r="CL203" i="12"/>
  <c r="CM203" i="12"/>
  <c r="CH203" i="12"/>
  <c r="CV203" i="12"/>
  <c r="CF203" i="12"/>
  <c r="CU203" i="12"/>
  <c r="CE203" i="12"/>
  <c r="CQ203" i="12"/>
  <c r="CA203" i="12"/>
  <c r="CN203" i="12"/>
  <c r="CP203" i="12"/>
  <c r="CI203" i="12"/>
  <c r="BZ203" i="12"/>
  <c r="CQ135" i="12"/>
  <c r="CI135" i="12"/>
  <c r="CA135" i="12"/>
  <c r="CV135" i="12"/>
  <c r="CM135" i="12"/>
  <c r="CU135" i="12"/>
  <c r="CL135" i="12"/>
  <c r="CC135" i="12"/>
  <c r="CD135" i="12" s="1"/>
  <c r="CT135" i="12"/>
  <c r="CK135" i="12"/>
  <c r="CB135" i="12"/>
  <c r="CJ135" i="12"/>
  <c r="BZ135" i="12"/>
  <c r="CR135" i="12"/>
  <c r="CS135" i="12" s="1"/>
  <c r="CH135" i="12"/>
  <c r="CN135" i="12"/>
  <c r="CE135" i="12"/>
  <c r="CP135" i="12"/>
  <c r="CO135" i="12"/>
  <c r="CG135" i="12"/>
  <c r="CF135" i="12"/>
  <c r="CO145" i="12"/>
  <c r="CG145" i="12"/>
  <c r="CU145" i="12"/>
  <c r="CM145" i="12"/>
  <c r="CE145" i="12"/>
  <c r="CV145" i="12"/>
  <c r="CK145" i="12"/>
  <c r="CA145" i="12"/>
  <c r="CT145" i="12"/>
  <c r="CJ145" i="12"/>
  <c r="BZ145" i="12"/>
  <c r="CI145" i="12"/>
  <c r="CR145" i="12"/>
  <c r="CS145" i="12" s="1"/>
  <c r="CH145" i="12"/>
  <c r="CQ145" i="12"/>
  <c r="CF145" i="12"/>
  <c r="CB145" i="12"/>
  <c r="CP145" i="12"/>
  <c r="CN145" i="12"/>
  <c r="CL145" i="12"/>
  <c r="CC145" i="12"/>
  <c r="CD145" i="12" s="1"/>
  <c r="CU102" i="12"/>
  <c r="CM102" i="12"/>
  <c r="CE102" i="12"/>
  <c r="CT102" i="12"/>
  <c r="CK102" i="12"/>
  <c r="CB102" i="12"/>
  <c r="CQ102" i="12"/>
  <c r="CH102" i="12"/>
  <c r="CN102" i="12"/>
  <c r="CA102" i="12"/>
  <c r="CL102" i="12"/>
  <c r="BZ102" i="12"/>
  <c r="CJ102" i="12"/>
  <c r="CV102" i="12"/>
  <c r="CI102" i="12"/>
  <c r="CG102" i="12"/>
  <c r="CR102" i="12"/>
  <c r="CS102" i="12" s="1"/>
  <c r="CF102" i="12"/>
  <c r="CC102" i="12"/>
  <c r="CD102" i="12" s="1"/>
  <c r="CP102" i="12"/>
  <c r="CO102" i="12"/>
  <c r="CO99" i="12"/>
  <c r="CG99" i="12"/>
  <c r="CU99" i="12"/>
  <c r="CL99" i="12"/>
  <c r="CC99" i="12"/>
  <c r="CD99" i="12" s="1"/>
  <c r="CV99" i="12"/>
  <c r="CK99" i="12"/>
  <c r="CA99" i="12"/>
  <c r="CT99" i="12"/>
  <c r="CJ99" i="12"/>
  <c r="BZ99" i="12"/>
  <c r="CI99" i="12"/>
  <c r="CR99" i="12"/>
  <c r="CS99" i="12" s="1"/>
  <c r="CH99" i="12"/>
  <c r="CQ99" i="12"/>
  <c r="CF99" i="12"/>
  <c r="CP99" i="12"/>
  <c r="CE99" i="12"/>
  <c r="CN99" i="12"/>
  <c r="CM99" i="12"/>
  <c r="CB99" i="12"/>
  <c r="CU166" i="12"/>
  <c r="CM166" i="12"/>
  <c r="CE166" i="12"/>
  <c r="CP166" i="12"/>
  <c r="CG166" i="12"/>
  <c r="CV166" i="12"/>
  <c r="CL166" i="12"/>
  <c r="CC166" i="12"/>
  <c r="CD166" i="12" s="1"/>
  <c r="CH166" i="12"/>
  <c r="CR166" i="12"/>
  <c r="CS166" i="12" s="1"/>
  <c r="CF166" i="12"/>
  <c r="CQ166" i="12"/>
  <c r="CO166" i="12"/>
  <c r="CB166" i="12"/>
  <c r="CN166" i="12"/>
  <c r="CA166" i="12"/>
  <c r="CK166" i="12"/>
  <c r="BZ166" i="12"/>
  <c r="CJ166" i="12"/>
  <c r="CT166" i="12"/>
  <c r="CI166" i="12"/>
  <c r="CO71" i="12"/>
  <c r="CG71" i="12"/>
  <c r="CT71" i="12"/>
  <c r="CK71" i="12"/>
  <c r="CB71" i="12"/>
  <c r="CJ71" i="12"/>
  <c r="CA71" i="12"/>
  <c r="CR71" i="12"/>
  <c r="CS71" i="12" s="1"/>
  <c r="CI71" i="12"/>
  <c r="BZ71" i="12"/>
  <c r="CQ71" i="12"/>
  <c r="CH71" i="12"/>
  <c r="CN71" i="12"/>
  <c r="CE71" i="12"/>
  <c r="CV71" i="12"/>
  <c r="CM71" i="12"/>
  <c r="CU71" i="12"/>
  <c r="CL71" i="12"/>
  <c r="CC71" i="12"/>
  <c r="CD71" i="12" s="1"/>
  <c r="CP71" i="12"/>
  <c r="CF71" i="12"/>
  <c r="CO138" i="12"/>
  <c r="CG138" i="12"/>
  <c r="CT138" i="12"/>
  <c r="CL138" i="12"/>
  <c r="CU138" i="12"/>
  <c r="CJ138" i="12"/>
  <c r="BZ138" i="12"/>
  <c r="CI138" i="12"/>
  <c r="CR138" i="12"/>
  <c r="CS138" i="12" s="1"/>
  <c r="CH138" i="12"/>
  <c r="CQ138" i="12"/>
  <c r="CF138" i="12"/>
  <c r="CP138" i="12"/>
  <c r="CE138" i="12"/>
  <c r="CM138" i="12"/>
  <c r="CB138" i="12"/>
  <c r="CV138" i="12"/>
  <c r="CK138" i="12"/>
  <c r="CA138" i="12"/>
  <c r="CN138" i="12"/>
  <c r="CC138" i="12"/>
  <c r="CD138" i="12" s="1"/>
  <c r="CQ12" i="12"/>
  <c r="CI12" i="12"/>
  <c r="CA12" i="12"/>
  <c r="CT12" i="12"/>
  <c r="CK12" i="12"/>
  <c r="CB12" i="12"/>
  <c r="CJ12" i="12"/>
  <c r="BZ12" i="12"/>
  <c r="CR12" i="12"/>
  <c r="CS12" i="12" s="1"/>
  <c r="CH12" i="12"/>
  <c r="CP12" i="12"/>
  <c r="CG12" i="12"/>
  <c r="CO12" i="12"/>
  <c r="CF12" i="12"/>
  <c r="CN12" i="12"/>
  <c r="CE12" i="12"/>
  <c r="CV12" i="12"/>
  <c r="CM12" i="12"/>
  <c r="CU12" i="12"/>
  <c r="CL12" i="12"/>
  <c r="CC12" i="12"/>
  <c r="CD12" i="12" s="1"/>
  <c r="CO11" i="12"/>
  <c r="CG11" i="12"/>
  <c r="CN11" i="12"/>
  <c r="CE11" i="12"/>
  <c r="CV11" i="12"/>
  <c r="CM11" i="12"/>
  <c r="CU11" i="12"/>
  <c r="CL11" i="12"/>
  <c r="CC11" i="12"/>
  <c r="CD11" i="12" s="1"/>
  <c r="CT11" i="12"/>
  <c r="CK11" i="12"/>
  <c r="CB11" i="12"/>
  <c r="CJ11" i="12"/>
  <c r="CA11" i="12"/>
  <c r="CR11" i="12"/>
  <c r="CS11" i="12" s="1"/>
  <c r="CI11" i="12"/>
  <c r="BZ11" i="12"/>
  <c r="CQ11" i="12"/>
  <c r="CH11" i="12"/>
  <c r="CP11" i="12"/>
  <c r="CF11" i="12"/>
  <c r="CT51" i="12"/>
  <c r="CL51" i="12"/>
  <c r="CQ51" i="12"/>
  <c r="CI51" i="12"/>
  <c r="CA51" i="12"/>
  <c r="CO51" i="12"/>
  <c r="CG51" i="12"/>
  <c r="CV51" i="12"/>
  <c r="CN51" i="12"/>
  <c r="CF51" i="12"/>
  <c r="CU51" i="12"/>
  <c r="CE51" i="12"/>
  <c r="CM51" i="12"/>
  <c r="CP51" i="12"/>
  <c r="CK51" i="12"/>
  <c r="CH51" i="12"/>
  <c r="CC51" i="12"/>
  <c r="CD51" i="12" s="1"/>
  <c r="CB51" i="12"/>
  <c r="BZ51" i="12"/>
  <c r="CR51" i="12"/>
  <c r="CS51" i="12" s="1"/>
  <c r="CJ51" i="12"/>
  <c r="CT233" i="12"/>
  <c r="CL233" i="12"/>
  <c r="CK233" i="12"/>
  <c r="CC233" i="12"/>
  <c r="CD233" i="12" s="1"/>
  <c r="CR233" i="12"/>
  <c r="CS233" i="12" s="1"/>
  <c r="CJ233" i="12"/>
  <c r="CB233" i="12"/>
  <c r="CO233" i="12"/>
  <c r="CG233" i="12"/>
  <c r="CV233" i="12"/>
  <c r="CN233" i="12"/>
  <c r="CF233" i="12"/>
  <c r="CA233" i="12"/>
  <c r="CU233" i="12"/>
  <c r="BZ233" i="12"/>
  <c r="CQ233" i="12"/>
  <c r="CP233" i="12"/>
  <c r="CM233" i="12"/>
  <c r="CI233" i="12"/>
  <c r="CH233" i="12"/>
  <c r="CE233" i="12"/>
  <c r="CO174" i="12"/>
  <c r="CG174" i="12"/>
  <c r="CT174" i="12"/>
  <c r="CK174" i="12"/>
  <c r="CB174" i="12"/>
  <c r="CR174" i="12"/>
  <c r="CS174" i="12" s="1"/>
  <c r="CI174" i="12"/>
  <c r="BZ174" i="12"/>
  <c r="CN174" i="12"/>
  <c r="CE174" i="12"/>
  <c r="CU174" i="12"/>
  <c r="CL174" i="12"/>
  <c r="CC174" i="12"/>
  <c r="CD174" i="12" s="1"/>
  <c r="CA174" i="12"/>
  <c r="CJ174" i="12"/>
  <c r="CV174" i="12"/>
  <c r="CM174" i="12"/>
  <c r="CH174" i="12"/>
  <c r="CF174" i="12"/>
  <c r="CQ174" i="12"/>
  <c r="CP174" i="12"/>
  <c r="CK147" i="12"/>
  <c r="CC147" i="12"/>
  <c r="CD147" i="12" s="1"/>
  <c r="CQ147" i="12"/>
  <c r="CI147" i="12"/>
  <c r="CA147" i="12"/>
  <c r="CV147" i="12"/>
  <c r="CL147" i="12"/>
  <c r="BZ147" i="12"/>
  <c r="CU147" i="12"/>
  <c r="CJ147" i="12"/>
  <c r="CT147" i="12"/>
  <c r="CH147" i="12"/>
  <c r="CR147" i="12"/>
  <c r="CS147" i="12" s="1"/>
  <c r="CG147" i="12"/>
  <c r="CP147" i="12"/>
  <c r="CF147" i="12"/>
  <c r="CN147" i="12"/>
  <c r="CM147" i="12"/>
  <c r="CE147" i="12"/>
  <c r="CB147" i="12"/>
  <c r="CO147" i="12"/>
  <c r="CR215" i="12"/>
  <c r="CS215" i="12" s="1"/>
  <c r="CJ215" i="12"/>
  <c r="CB215" i="12"/>
  <c r="CQ215" i="12"/>
  <c r="CI215" i="12"/>
  <c r="CA215" i="12"/>
  <c r="CO215" i="12"/>
  <c r="CG215" i="12"/>
  <c r="CU215" i="12"/>
  <c r="CM215" i="12"/>
  <c r="CE215" i="12"/>
  <c r="CP215" i="12"/>
  <c r="BZ215" i="12"/>
  <c r="CN215" i="12"/>
  <c r="CL215" i="12"/>
  <c r="CH215" i="12"/>
  <c r="CV215" i="12"/>
  <c r="CF215" i="12"/>
  <c r="CT215" i="12"/>
  <c r="CC215" i="12"/>
  <c r="CD215" i="12" s="1"/>
  <c r="CK215" i="12"/>
  <c r="CU117" i="12"/>
  <c r="CM117" i="12"/>
  <c r="CE117" i="12"/>
  <c r="CO117" i="12"/>
  <c r="CF117" i="12"/>
  <c r="CT117" i="12"/>
  <c r="CK117" i="12"/>
  <c r="CB117" i="12"/>
  <c r="CV117" i="12"/>
  <c r="CI117" i="12"/>
  <c r="CH117" i="12"/>
  <c r="CR117" i="12"/>
  <c r="CS117" i="12" s="1"/>
  <c r="CG117" i="12"/>
  <c r="CQ117" i="12"/>
  <c r="CP117" i="12"/>
  <c r="CC117" i="12"/>
  <c r="CD117" i="12" s="1"/>
  <c r="CN117" i="12"/>
  <c r="CA117" i="12"/>
  <c r="CL117" i="12"/>
  <c r="BZ117" i="12"/>
  <c r="CJ117" i="12"/>
  <c r="CQ146" i="12"/>
  <c r="CI146" i="12"/>
  <c r="CA146" i="12"/>
  <c r="CO146" i="12"/>
  <c r="CG146" i="12"/>
  <c r="CV146" i="12"/>
  <c r="CL146" i="12"/>
  <c r="CB146" i="12"/>
  <c r="CU146" i="12"/>
  <c r="CK146" i="12"/>
  <c r="BZ146" i="12"/>
  <c r="CT146" i="12"/>
  <c r="CJ146" i="12"/>
  <c r="CH146" i="12"/>
  <c r="CR146" i="12"/>
  <c r="CS146" i="12" s="1"/>
  <c r="CF146" i="12"/>
  <c r="CP146" i="12"/>
  <c r="CN146" i="12"/>
  <c r="CM146" i="12"/>
  <c r="CE146" i="12"/>
  <c r="CC146" i="12"/>
  <c r="CD146" i="12" s="1"/>
  <c r="CO79" i="12"/>
  <c r="CG79" i="12"/>
  <c r="CU79" i="12"/>
  <c r="CL79" i="12"/>
  <c r="CC79" i="12"/>
  <c r="CD79" i="12" s="1"/>
  <c r="CQ79" i="12"/>
  <c r="CH79" i="12"/>
  <c r="CR79" i="12"/>
  <c r="CS79" i="12" s="1"/>
  <c r="CE79" i="12"/>
  <c r="CP79" i="12"/>
  <c r="CN79" i="12"/>
  <c r="CB79" i="12"/>
  <c r="CM79" i="12"/>
  <c r="CA79" i="12"/>
  <c r="CK79" i="12"/>
  <c r="BZ79" i="12"/>
  <c r="CV79" i="12"/>
  <c r="CJ79" i="12"/>
  <c r="CT79" i="12"/>
  <c r="CI79" i="12"/>
  <c r="CF79" i="12"/>
  <c r="CQ60" i="12"/>
  <c r="CI60" i="12"/>
  <c r="CA60" i="12"/>
  <c r="CR60" i="12"/>
  <c r="CS60" i="12" s="1"/>
  <c r="CH60" i="12"/>
  <c r="CN60" i="12"/>
  <c r="CE60" i="12"/>
  <c r="CU60" i="12"/>
  <c r="CL60" i="12"/>
  <c r="CC60" i="12"/>
  <c r="CD60" i="12" s="1"/>
  <c r="CT60" i="12"/>
  <c r="CK60" i="12"/>
  <c r="CB60" i="12"/>
  <c r="CJ60" i="12"/>
  <c r="BZ60" i="12"/>
  <c r="CP60" i="12"/>
  <c r="CO60" i="12"/>
  <c r="CF60" i="12"/>
  <c r="CV60" i="12"/>
  <c r="CM60" i="12"/>
  <c r="CG60" i="12"/>
  <c r="CT240" i="12"/>
  <c r="CL240" i="12"/>
  <c r="CK240" i="12"/>
  <c r="CC240" i="12"/>
  <c r="CD240" i="12" s="1"/>
  <c r="CR240" i="12"/>
  <c r="CS240" i="12" s="1"/>
  <c r="CJ240" i="12"/>
  <c r="CB240" i="12"/>
  <c r="CQ240" i="12"/>
  <c r="CI240" i="12"/>
  <c r="CA240" i="12"/>
  <c r="CO240" i="12"/>
  <c r="CG240" i="12"/>
  <c r="CV240" i="12"/>
  <c r="CN240" i="12"/>
  <c r="CF240" i="12"/>
  <c r="CM240" i="12"/>
  <c r="CH240" i="12"/>
  <c r="CE240" i="12"/>
  <c r="BZ240" i="12"/>
  <c r="CU240" i="12"/>
  <c r="CP240" i="12"/>
  <c r="CO27" i="12"/>
  <c r="CG27" i="12"/>
  <c r="CU27" i="12"/>
  <c r="CM27" i="12"/>
  <c r="CE27" i="12"/>
  <c r="CP27" i="12"/>
  <c r="CR27" i="12"/>
  <c r="CS27" i="12" s="1"/>
  <c r="CH27" i="12"/>
  <c r="CQ27" i="12"/>
  <c r="CF27" i="12"/>
  <c r="CJ27" i="12"/>
  <c r="CI27" i="12"/>
  <c r="CV27" i="12"/>
  <c r="CC27" i="12"/>
  <c r="CD27" i="12" s="1"/>
  <c r="CT27" i="12"/>
  <c r="CB27" i="12"/>
  <c r="CA27" i="12"/>
  <c r="CN27" i="12"/>
  <c r="BZ27" i="12"/>
  <c r="CL27" i="12"/>
  <c r="CK27" i="12"/>
  <c r="CQ104" i="12"/>
  <c r="CI104" i="12"/>
  <c r="CA104" i="12"/>
  <c r="CR104" i="12"/>
  <c r="CS104" i="12" s="1"/>
  <c r="CH104" i="12"/>
  <c r="CN104" i="12"/>
  <c r="CE104" i="12"/>
  <c r="CT104" i="12"/>
  <c r="CK104" i="12"/>
  <c r="CB104" i="12"/>
  <c r="CJ104" i="12"/>
  <c r="CV104" i="12"/>
  <c r="CG104" i="12"/>
  <c r="CU104" i="12"/>
  <c r="CF104" i="12"/>
  <c r="CP104" i="12"/>
  <c r="CC104" i="12"/>
  <c r="CD104" i="12" s="1"/>
  <c r="CO104" i="12"/>
  <c r="BZ104" i="12"/>
  <c r="CM104" i="12"/>
  <c r="CL104" i="12"/>
  <c r="CV241" i="12"/>
  <c r="CN241" i="12"/>
  <c r="CF241" i="12"/>
  <c r="CU241" i="12"/>
  <c r="CM241" i="12"/>
  <c r="CE241" i="12"/>
  <c r="CT241" i="12"/>
  <c r="CL241" i="12"/>
  <c r="CK241" i="12"/>
  <c r="CC241" i="12"/>
  <c r="CD241" i="12" s="1"/>
  <c r="CR241" i="12"/>
  <c r="CS241" i="12" s="1"/>
  <c r="CJ241" i="12"/>
  <c r="CB241" i="12"/>
  <c r="CQ241" i="12"/>
  <c r="CI241" i="12"/>
  <c r="CA241" i="12"/>
  <c r="CP241" i="12"/>
  <c r="CH241" i="12"/>
  <c r="BZ241" i="12"/>
  <c r="CO241" i="12"/>
  <c r="CG241" i="12"/>
  <c r="CK187" i="12"/>
  <c r="CC187" i="12"/>
  <c r="CD187" i="12" s="1"/>
  <c r="CO187" i="12"/>
  <c r="CG187" i="12"/>
  <c r="CR187" i="12"/>
  <c r="CS187" i="12" s="1"/>
  <c r="CH187" i="12"/>
  <c r="CQ187" i="12"/>
  <c r="CF187" i="12"/>
  <c r="CP187" i="12"/>
  <c r="CE187" i="12"/>
  <c r="CT187" i="12"/>
  <c r="CA187" i="12"/>
  <c r="CN187" i="12"/>
  <c r="BZ187" i="12"/>
  <c r="CM187" i="12"/>
  <c r="CI187" i="12"/>
  <c r="CV187" i="12"/>
  <c r="CB187" i="12"/>
  <c r="CU187" i="12"/>
  <c r="CL187" i="12"/>
  <c r="CJ187" i="12"/>
  <c r="CO170" i="12"/>
  <c r="CG170" i="12"/>
  <c r="CN170" i="12"/>
  <c r="CE170" i="12"/>
  <c r="CU170" i="12"/>
  <c r="CL170" i="12"/>
  <c r="CC170" i="12"/>
  <c r="CD170" i="12" s="1"/>
  <c r="CR170" i="12"/>
  <c r="CS170" i="12" s="1"/>
  <c r="CI170" i="12"/>
  <c r="BZ170" i="12"/>
  <c r="CM170" i="12"/>
  <c r="CK170" i="12"/>
  <c r="CJ170" i="12"/>
  <c r="CH170" i="12"/>
  <c r="CF170" i="12"/>
  <c r="CV170" i="12"/>
  <c r="CB170" i="12"/>
  <c r="CT170" i="12"/>
  <c r="CA170" i="12"/>
  <c r="CQ170" i="12"/>
  <c r="CP170" i="12"/>
  <c r="CQ96" i="12"/>
  <c r="CI96" i="12"/>
  <c r="CA96" i="12"/>
  <c r="CT96" i="12"/>
  <c r="CK96" i="12"/>
  <c r="CB96" i="12"/>
  <c r="CR96" i="12"/>
  <c r="CS96" i="12" s="1"/>
  <c r="CH96" i="12"/>
  <c r="CP96" i="12"/>
  <c r="CG96" i="12"/>
  <c r="CN96" i="12"/>
  <c r="CE96" i="12"/>
  <c r="CV96" i="12"/>
  <c r="CU96" i="12"/>
  <c r="CC96" i="12"/>
  <c r="CD96" i="12" s="1"/>
  <c r="BZ96" i="12"/>
  <c r="CO96" i="12"/>
  <c r="CM96" i="12"/>
  <c r="CL96" i="12"/>
  <c r="CJ96" i="12"/>
  <c r="CF96" i="12"/>
  <c r="CO182" i="12"/>
  <c r="CG182" i="12"/>
  <c r="CU182" i="12"/>
  <c r="CM182" i="12"/>
  <c r="CE182" i="12"/>
  <c r="CR182" i="12"/>
  <c r="CS182" i="12" s="1"/>
  <c r="CH182" i="12"/>
  <c r="CV182" i="12"/>
  <c r="CK182" i="12"/>
  <c r="CA182" i="12"/>
  <c r="CT182" i="12"/>
  <c r="CF182" i="12"/>
  <c r="CQ182" i="12"/>
  <c r="CC182" i="12"/>
  <c r="CD182" i="12" s="1"/>
  <c r="CN182" i="12"/>
  <c r="BZ182" i="12"/>
  <c r="CL182" i="12"/>
  <c r="CI182" i="12"/>
  <c r="CB182" i="12"/>
  <c r="CP182" i="12"/>
  <c r="CJ182" i="12"/>
  <c r="CT228" i="12"/>
  <c r="CL228" i="12"/>
  <c r="CR228" i="12"/>
  <c r="CS228" i="12" s="1"/>
  <c r="CJ228" i="12"/>
  <c r="CB228" i="12"/>
  <c r="CQ228" i="12"/>
  <c r="CI228" i="12"/>
  <c r="CA228" i="12"/>
  <c r="CO228" i="12"/>
  <c r="CG228" i="12"/>
  <c r="CV228" i="12"/>
  <c r="CN228" i="12"/>
  <c r="CF228" i="12"/>
  <c r="CP228" i="12"/>
  <c r="CM228" i="12"/>
  <c r="CK228" i="12"/>
  <c r="CH228" i="12"/>
  <c r="CE228" i="12"/>
  <c r="CC228" i="12"/>
  <c r="CD228" i="12" s="1"/>
  <c r="CU228" i="12"/>
  <c r="BZ228" i="12"/>
  <c r="CQ171" i="12"/>
  <c r="CI171" i="12"/>
  <c r="CA171" i="12"/>
  <c r="CT171" i="12"/>
  <c r="CK171" i="12"/>
  <c r="CB171" i="12"/>
  <c r="CR171" i="12"/>
  <c r="CS171" i="12" s="1"/>
  <c r="CH171" i="12"/>
  <c r="CN171" i="12"/>
  <c r="CE171" i="12"/>
  <c r="CP171" i="12"/>
  <c r="CC171" i="12"/>
  <c r="CD171" i="12" s="1"/>
  <c r="CJ171" i="12"/>
  <c r="BZ171" i="12"/>
  <c r="CV171" i="12"/>
  <c r="CU171" i="12"/>
  <c r="CO171" i="12"/>
  <c r="CM171" i="12"/>
  <c r="CL171" i="12"/>
  <c r="CG171" i="12"/>
  <c r="CF171" i="12"/>
  <c r="CO234" i="12"/>
  <c r="CG234" i="12"/>
  <c r="CK234" i="12"/>
  <c r="CC234" i="12"/>
  <c r="CD234" i="12" s="1"/>
  <c r="CR234" i="12"/>
  <c r="CS234" i="12" s="1"/>
  <c r="CH234" i="12"/>
  <c r="CQ234" i="12"/>
  <c r="CF234" i="12"/>
  <c r="CP234" i="12"/>
  <c r="CE234" i="12"/>
  <c r="CV234" i="12"/>
  <c r="CL234" i="12"/>
  <c r="CA234" i="12"/>
  <c r="CU234" i="12"/>
  <c r="CJ234" i="12"/>
  <c r="BZ234" i="12"/>
  <c r="CT234" i="12"/>
  <c r="CN234" i="12"/>
  <c r="CM234" i="12"/>
  <c r="CI234" i="12"/>
  <c r="CB234" i="12"/>
  <c r="CQ218" i="12"/>
  <c r="CI218" i="12"/>
  <c r="CA218" i="12"/>
  <c r="CO218" i="12"/>
  <c r="CG218" i="12"/>
  <c r="CU218" i="12"/>
  <c r="CM218" i="12"/>
  <c r="CE218" i="12"/>
  <c r="CP218" i="12"/>
  <c r="CC218" i="12"/>
  <c r="CD218" i="12" s="1"/>
  <c r="CN218" i="12"/>
  <c r="CB218" i="12"/>
  <c r="CK218" i="12"/>
  <c r="CV218" i="12"/>
  <c r="CJ218" i="12"/>
  <c r="CT218" i="12"/>
  <c r="CH218" i="12"/>
  <c r="CF218" i="12"/>
  <c r="CR218" i="12"/>
  <c r="CS218" i="12" s="1"/>
  <c r="CL218" i="12"/>
  <c r="BZ218" i="12"/>
  <c r="CU185" i="12"/>
  <c r="CM185" i="12"/>
  <c r="CE185" i="12"/>
  <c r="CT185" i="12"/>
  <c r="CL185" i="12"/>
  <c r="CK185" i="12"/>
  <c r="CC185" i="12"/>
  <c r="CD185" i="12" s="1"/>
  <c r="CR185" i="12"/>
  <c r="CS185" i="12" s="1"/>
  <c r="CG185" i="12"/>
  <c r="CQ185" i="12"/>
  <c r="CF185" i="12"/>
  <c r="CI185" i="12"/>
  <c r="CP185" i="12"/>
  <c r="CO185" i="12"/>
  <c r="CN185" i="12"/>
  <c r="CH185" i="12"/>
  <c r="CB185" i="12"/>
  <c r="CA185" i="12"/>
  <c r="CV185" i="12"/>
  <c r="BZ185" i="12"/>
  <c r="CJ185" i="12"/>
  <c r="CU86" i="12"/>
  <c r="CM86" i="12"/>
  <c r="CE86" i="12"/>
  <c r="CT86" i="12"/>
  <c r="CK86" i="12"/>
  <c r="CB86" i="12"/>
  <c r="CL86" i="12"/>
  <c r="CA86" i="12"/>
  <c r="CV86" i="12"/>
  <c r="CJ86" i="12"/>
  <c r="BZ86" i="12"/>
  <c r="CR86" i="12"/>
  <c r="CS86" i="12" s="1"/>
  <c r="CH86" i="12"/>
  <c r="CP86" i="12"/>
  <c r="CF86" i="12"/>
  <c r="CN86" i="12"/>
  <c r="CC86" i="12"/>
  <c r="CD86" i="12" s="1"/>
  <c r="CG86" i="12"/>
  <c r="CQ86" i="12"/>
  <c r="CO86" i="12"/>
  <c r="CI86" i="12"/>
  <c r="CQ235" i="12"/>
  <c r="CI235" i="12"/>
  <c r="CA235" i="12"/>
  <c r="CU235" i="12"/>
  <c r="CM235" i="12"/>
  <c r="CE235" i="12"/>
  <c r="CH235" i="12"/>
  <c r="CR235" i="12"/>
  <c r="CS235" i="12" s="1"/>
  <c r="CG235" i="12"/>
  <c r="CP235" i="12"/>
  <c r="CF235" i="12"/>
  <c r="CO235" i="12"/>
  <c r="CL235" i="12"/>
  <c r="CB235" i="12"/>
  <c r="CV235" i="12"/>
  <c r="CK235" i="12"/>
  <c r="BZ235" i="12"/>
  <c r="CJ235" i="12"/>
  <c r="CC235" i="12"/>
  <c r="CD235" i="12" s="1"/>
  <c r="CT235" i="12"/>
  <c r="CN235" i="12"/>
  <c r="CQ139" i="12"/>
  <c r="CI139" i="12"/>
  <c r="CA139" i="12"/>
  <c r="CV139" i="12"/>
  <c r="CN139" i="12"/>
  <c r="CF139" i="12"/>
  <c r="CU139" i="12"/>
  <c r="CK139" i="12"/>
  <c r="BZ139" i="12"/>
  <c r="CT139" i="12"/>
  <c r="CJ139" i="12"/>
  <c r="CH139" i="12"/>
  <c r="CR139" i="12"/>
  <c r="CS139" i="12" s="1"/>
  <c r="CG139" i="12"/>
  <c r="CP139" i="12"/>
  <c r="CE139" i="12"/>
  <c r="CO139" i="12"/>
  <c r="CM139" i="12"/>
  <c r="CC139" i="12"/>
  <c r="CD139" i="12" s="1"/>
  <c r="CL139" i="12"/>
  <c r="CB139" i="12"/>
  <c r="CO151" i="12"/>
  <c r="CG151" i="12"/>
  <c r="CQ151" i="12"/>
  <c r="CH151" i="12"/>
  <c r="CN151" i="12"/>
  <c r="CE151" i="12"/>
  <c r="CT151" i="12"/>
  <c r="CK151" i="12"/>
  <c r="CB151" i="12"/>
  <c r="CJ151" i="12"/>
  <c r="CA151" i="12"/>
  <c r="CR151" i="12"/>
  <c r="CS151" i="12" s="1"/>
  <c r="BZ151" i="12"/>
  <c r="CM151" i="12"/>
  <c r="CL151" i="12"/>
  <c r="CI151" i="12"/>
  <c r="CF151" i="12"/>
  <c r="CV151" i="12"/>
  <c r="CU151" i="12"/>
  <c r="CP151" i="12"/>
  <c r="CC151" i="12"/>
  <c r="CD151" i="12" s="1"/>
  <c r="CU58" i="12"/>
  <c r="CM58" i="12"/>
  <c r="CE58" i="12"/>
  <c r="CO58" i="12"/>
  <c r="CF58" i="12"/>
  <c r="CT58" i="12"/>
  <c r="CK58" i="12"/>
  <c r="CB58" i="12"/>
  <c r="CR58" i="12"/>
  <c r="CS58" i="12" s="1"/>
  <c r="CI58" i="12"/>
  <c r="BZ58" i="12"/>
  <c r="CQ58" i="12"/>
  <c r="CH58" i="12"/>
  <c r="CN58" i="12"/>
  <c r="CL58" i="12"/>
  <c r="CJ58" i="12"/>
  <c r="CA58" i="12"/>
  <c r="CP58" i="12"/>
  <c r="CG58" i="12"/>
  <c r="CC58" i="12"/>
  <c r="CD58" i="12" s="1"/>
  <c r="CV58" i="12"/>
  <c r="CO19" i="12"/>
  <c r="CG19" i="12"/>
  <c r="CU19" i="12"/>
  <c r="CM19" i="12"/>
  <c r="CE19" i="12"/>
  <c r="CT19" i="12"/>
  <c r="CJ19" i="12"/>
  <c r="BZ19" i="12"/>
  <c r="CQ19" i="12"/>
  <c r="CP19" i="12"/>
  <c r="CC19" i="12"/>
  <c r="CD19" i="12" s="1"/>
  <c r="CN19" i="12"/>
  <c r="CB19" i="12"/>
  <c r="CL19" i="12"/>
  <c r="CA19" i="12"/>
  <c r="CK19" i="12"/>
  <c r="CV19" i="12"/>
  <c r="CI19" i="12"/>
  <c r="CH19" i="12"/>
  <c r="CR19" i="12"/>
  <c r="CS19" i="12" s="1"/>
  <c r="CF19" i="12"/>
  <c r="CO107" i="12"/>
  <c r="CG107" i="12"/>
  <c r="CR107" i="12"/>
  <c r="CS107" i="12" s="1"/>
  <c r="CI107" i="12"/>
  <c r="BZ107" i="12"/>
  <c r="CN107" i="12"/>
  <c r="CE107" i="12"/>
  <c r="CT107" i="12"/>
  <c r="CK107" i="12"/>
  <c r="CB107" i="12"/>
  <c r="CL107" i="12"/>
  <c r="CJ107" i="12"/>
  <c r="CV107" i="12"/>
  <c r="CH107" i="12"/>
  <c r="CU107" i="12"/>
  <c r="CF107" i="12"/>
  <c r="CQ107" i="12"/>
  <c r="CC107" i="12"/>
  <c r="CD107" i="12" s="1"/>
  <c r="CP107" i="12"/>
  <c r="CA107" i="12"/>
  <c r="CM107" i="12"/>
  <c r="CK143" i="12"/>
  <c r="CC143" i="12"/>
  <c r="CD143" i="12" s="1"/>
  <c r="CQ143" i="12"/>
  <c r="CI143" i="12"/>
  <c r="CA143" i="12"/>
  <c r="CT143" i="12"/>
  <c r="CH143" i="12"/>
  <c r="CR143" i="12"/>
  <c r="CS143" i="12" s="1"/>
  <c r="CG143" i="12"/>
  <c r="CP143" i="12"/>
  <c r="CF143" i="12"/>
  <c r="CO143" i="12"/>
  <c r="CE143" i="12"/>
  <c r="CL143" i="12"/>
  <c r="CJ143" i="12"/>
  <c r="CB143" i="12"/>
  <c r="CV143" i="12"/>
  <c r="BZ143" i="12"/>
  <c r="CU143" i="12"/>
  <c r="CN143" i="12"/>
  <c r="CM143" i="12"/>
  <c r="CR232" i="12"/>
  <c r="CS232" i="12" s="1"/>
  <c r="CJ232" i="12"/>
  <c r="CB232" i="12"/>
  <c r="CQ232" i="12"/>
  <c r="CI232" i="12"/>
  <c r="CA232" i="12"/>
  <c r="CU232" i="12"/>
  <c r="CM232" i="12"/>
  <c r="CE232" i="12"/>
  <c r="CT232" i="12"/>
  <c r="CL232" i="12"/>
  <c r="CP232" i="12"/>
  <c r="BZ232" i="12"/>
  <c r="CO232" i="12"/>
  <c r="CN232" i="12"/>
  <c r="CK232" i="12"/>
  <c r="CH232" i="12"/>
  <c r="CG232" i="12"/>
  <c r="CV232" i="12"/>
  <c r="CF232" i="12"/>
  <c r="CC232" i="12"/>
  <c r="CD232" i="12" s="1"/>
  <c r="CO91" i="12"/>
  <c r="CG91" i="12"/>
  <c r="CN91" i="12"/>
  <c r="CE91" i="12"/>
  <c r="CU91" i="12"/>
  <c r="CL91" i="12"/>
  <c r="CC91" i="12"/>
  <c r="CD91" i="12" s="1"/>
  <c r="CK91" i="12"/>
  <c r="BZ91" i="12"/>
  <c r="CV91" i="12"/>
  <c r="CJ91" i="12"/>
  <c r="CH91" i="12"/>
  <c r="CQ91" i="12"/>
  <c r="CP91" i="12"/>
  <c r="CB91" i="12"/>
  <c r="CM91" i="12"/>
  <c r="CA91" i="12"/>
  <c r="CT91" i="12"/>
  <c r="CR91" i="12"/>
  <c r="CS91" i="12" s="1"/>
  <c r="CI91" i="12"/>
  <c r="CF91" i="12"/>
  <c r="CR54" i="12"/>
  <c r="CS54" i="12" s="1"/>
  <c r="CJ54" i="12"/>
  <c r="CB54" i="12"/>
  <c r="CO54" i="12"/>
  <c r="CG54" i="12"/>
  <c r="CU54" i="12"/>
  <c r="CM54" i="12"/>
  <c r="CE54" i="12"/>
  <c r="CT54" i="12"/>
  <c r="CL54" i="12"/>
  <c r="CC54" i="12"/>
  <c r="CD54" i="12" s="1"/>
  <c r="CK54" i="12"/>
  <c r="CH54" i="12"/>
  <c r="BZ54" i="12"/>
  <c r="CV54" i="12"/>
  <c r="CP54" i="12"/>
  <c r="CN54" i="12"/>
  <c r="CI54" i="12"/>
  <c r="CF54" i="12"/>
  <c r="CQ54" i="12"/>
  <c r="CA54" i="12"/>
  <c r="CO31" i="12"/>
  <c r="CG31" i="12"/>
  <c r="CU31" i="12"/>
  <c r="CM31" i="12"/>
  <c r="CE31" i="12"/>
  <c r="CR31" i="12"/>
  <c r="CS31" i="12" s="1"/>
  <c r="CH31" i="12"/>
  <c r="CT31" i="12"/>
  <c r="CJ31" i="12"/>
  <c r="BZ31" i="12"/>
  <c r="CI31" i="12"/>
  <c r="CQ31" i="12"/>
  <c r="CB31" i="12"/>
  <c r="CP31" i="12"/>
  <c r="CA31" i="12"/>
  <c r="CN31" i="12"/>
  <c r="CL31" i="12"/>
  <c r="CK31" i="12"/>
  <c r="CF31" i="12"/>
  <c r="CV31" i="12"/>
  <c r="CC31" i="12"/>
  <c r="CD31" i="12" s="1"/>
  <c r="CQ24" i="12"/>
  <c r="CI24" i="12"/>
  <c r="CA24" i="12"/>
  <c r="CO24" i="12"/>
  <c r="CG24" i="12"/>
  <c r="CM24" i="12"/>
  <c r="CC24" i="12"/>
  <c r="CD24" i="12" s="1"/>
  <c r="CT24" i="12"/>
  <c r="CH24" i="12"/>
  <c r="CF24" i="12"/>
  <c r="CR24" i="12"/>
  <c r="CS24" i="12" s="1"/>
  <c r="CE24" i="12"/>
  <c r="CP24" i="12"/>
  <c r="CN24" i="12"/>
  <c r="CB24" i="12"/>
  <c r="CL24" i="12"/>
  <c r="BZ24" i="12"/>
  <c r="CV24" i="12"/>
  <c r="CK24" i="12"/>
  <c r="CU24" i="12"/>
  <c r="CJ24" i="12"/>
  <c r="CT222" i="12"/>
  <c r="CL222" i="12"/>
  <c r="CR222" i="12"/>
  <c r="CS222" i="12" s="1"/>
  <c r="CJ222" i="12"/>
  <c r="CB222" i="12"/>
  <c r="CQ222" i="12"/>
  <c r="CI222" i="12"/>
  <c r="CA222" i="12"/>
  <c r="CO222" i="12"/>
  <c r="CG222" i="12"/>
  <c r="CU222" i="12"/>
  <c r="CM222" i="12"/>
  <c r="CE222" i="12"/>
  <c r="CK222" i="12"/>
  <c r="CH222" i="12"/>
  <c r="CF222" i="12"/>
  <c r="CC222" i="12"/>
  <c r="CD222" i="12" s="1"/>
  <c r="CV222" i="12"/>
  <c r="BZ222" i="12"/>
  <c r="CP222" i="12"/>
  <c r="CN222" i="12"/>
  <c r="CT55" i="12"/>
  <c r="CL55" i="12"/>
  <c r="CQ55" i="12"/>
  <c r="CI55" i="12"/>
  <c r="CA55" i="12"/>
  <c r="CO55" i="12"/>
  <c r="CG55" i="12"/>
  <c r="CV55" i="12"/>
  <c r="CN55" i="12"/>
  <c r="CF55" i="12"/>
  <c r="CC55" i="12"/>
  <c r="CD55" i="12" s="1"/>
  <c r="CK55" i="12"/>
  <c r="CH55" i="12"/>
  <c r="CE55" i="12"/>
  <c r="CB55" i="12"/>
  <c r="BZ55" i="12"/>
  <c r="CR55" i="12"/>
  <c r="CS55" i="12" s="1"/>
  <c r="CP55" i="12"/>
  <c r="CM55" i="12"/>
  <c r="CJ55" i="12"/>
  <c r="CU55" i="12"/>
  <c r="CO39" i="12"/>
  <c r="CG39" i="12"/>
  <c r="CT39" i="12"/>
  <c r="CK39" i="12"/>
  <c r="CB39" i="12"/>
  <c r="CR39" i="12"/>
  <c r="CS39" i="12" s="1"/>
  <c r="CI39" i="12"/>
  <c r="BZ39" i="12"/>
  <c r="CQ39" i="12"/>
  <c r="CE39" i="12"/>
  <c r="CN39" i="12"/>
  <c r="CC39" i="12"/>
  <c r="CD39" i="12" s="1"/>
  <c r="CM39" i="12"/>
  <c r="CA39" i="12"/>
  <c r="CU39" i="12"/>
  <c r="CH39" i="12"/>
  <c r="CF39" i="12"/>
  <c r="CP39" i="12"/>
  <c r="CL39" i="12"/>
  <c r="CJ39" i="12"/>
  <c r="CV39" i="12"/>
  <c r="CO103" i="12"/>
  <c r="CG103" i="12"/>
  <c r="CU103" i="12"/>
  <c r="CL103" i="12"/>
  <c r="CC103" i="12"/>
  <c r="CD103" i="12" s="1"/>
  <c r="CR103" i="12"/>
  <c r="CS103" i="12" s="1"/>
  <c r="CI103" i="12"/>
  <c r="BZ103" i="12"/>
  <c r="CN103" i="12"/>
  <c r="CE103" i="12"/>
  <c r="CQ103" i="12"/>
  <c r="CB103" i="12"/>
  <c r="CP103" i="12"/>
  <c r="CA103" i="12"/>
  <c r="CM103" i="12"/>
  <c r="CK103" i="12"/>
  <c r="CJ103" i="12"/>
  <c r="CV103" i="12"/>
  <c r="CT103" i="12"/>
  <c r="CH103" i="12"/>
  <c r="CF103" i="12"/>
  <c r="CO155" i="12"/>
  <c r="CG155" i="12"/>
  <c r="CN155" i="12"/>
  <c r="CE155" i="12"/>
  <c r="CM155" i="12"/>
  <c r="CC155" i="12"/>
  <c r="CD155" i="12" s="1"/>
  <c r="CV155" i="12"/>
  <c r="CL155" i="12"/>
  <c r="CB155" i="12"/>
  <c r="CR155" i="12"/>
  <c r="CS155" i="12" s="1"/>
  <c r="CH155" i="12"/>
  <c r="CK155" i="12"/>
  <c r="CJ155" i="12"/>
  <c r="CI155" i="12"/>
  <c r="CA155" i="12"/>
  <c r="CQ155" i="12"/>
  <c r="BZ155" i="12"/>
  <c r="CT155" i="12"/>
  <c r="CP155" i="12"/>
  <c r="CF155" i="12"/>
  <c r="CU155" i="12"/>
  <c r="CO63" i="12"/>
  <c r="CG63" i="12"/>
  <c r="CR63" i="12"/>
  <c r="CS63" i="12" s="1"/>
  <c r="CI63" i="12"/>
  <c r="BZ63" i="12"/>
  <c r="CN63" i="12"/>
  <c r="CE63" i="12"/>
  <c r="CU63" i="12"/>
  <c r="CL63" i="12"/>
  <c r="CC63" i="12"/>
  <c r="CD63" i="12" s="1"/>
  <c r="CT63" i="12"/>
  <c r="CK63" i="12"/>
  <c r="CB63" i="12"/>
  <c r="CF63" i="12"/>
  <c r="CQ63" i="12"/>
  <c r="CP63" i="12"/>
  <c r="CM63" i="12"/>
  <c r="CJ63" i="12"/>
  <c r="CA63" i="12"/>
  <c r="CV63" i="12"/>
  <c r="CH63" i="12"/>
  <c r="CQ224" i="12"/>
  <c r="CI224" i="12"/>
  <c r="CA224" i="12"/>
  <c r="CO224" i="12"/>
  <c r="CG224" i="12"/>
  <c r="CP224" i="12"/>
  <c r="CE224" i="12"/>
  <c r="CM224" i="12"/>
  <c r="CC224" i="12"/>
  <c r="CD224" i="12" s="1"/>
  <c r="CV224" i="12"/>
  <c r="CL224" i="12"/>
  <c r="CB224" i="12"/>
  <c r="CU224" i="12"/>
  <c r="CK224" i="12"/>
  <c r="BZ224" i="12"/>
  <c r="CT224" i="12"/>
  <c r="CJ224" i="12"/>
  <c r="CH224" i="12"/>
  <c r="CR224" i="12"/>
  <c r="CS224" i="12" s="1"/>
  <c r="CF224" i="12"/>
  <c r="CN224" i="12"/>
  <c r="CU110" i="12"/>
  <c r="CM110" i="12"/>
  <c r="CE110" i="12"/>
  <c r="CR110" i="12"/>
  <c r="CS110" i="12" s="1"/>
  <c r="CJ110" i="12"/>
  <c r="CB110" i="12"/>
  <c r="CO110" i="12"/>
  <c r="CV110" i="12"/>
  <c r="CK110" i="12"/>
  <c r="BZ110" i="12"/>
  <c r="CQ110" i="12"/>
  <c r="CG110" i="12"/>
  <c r="CH110" i="12"/>
  <c r="CF110" i="12"/>
  <c r="CT110" i="12"/>
  <c r="CC110" i="12"/>
  <c r="CD110" i="12" s="1"/>
  <c r="CA110" i="12"/>
  <c r="CP110" i="12"/>
  <c r="CN110" i="12"/>
  <c r="CL110" i="12"/>
  <c r="CI110" i="12"/>
  <c r="CO67" i="12"/>
  <c r="CG67" i="12"/>
  <c r="CN67" i="12"/>
  <c r="CE67" i="12"/>
  <c r="CU67" i="12"/>
  <c r="CL67" i="12"/>
  <c r="CC67" i="12"/>
  <c r="CD67" i="12" s="1"/>
  <c r="CT67" i="12"/>
  <c r="CK67" i="12"/>
  <c r="CB67" i="12"/>
  <c r="CR67" i="12"/>
  <c r="CS67" i="12" s="1"/>
  <c r="CI67" i="12"/>
  <c r="BZ67" i="12"/>
  <c r="CQ67" i="12"/>
  <c r="CH67" i="12"/>
  <c r="CP67" i="12"/>
  <c r="CF67" i="12"/>
  <c r="CM67" i="12"/>
  <c r="CJ67" i="12"/>
  <c r="CA67" i="12"/>
  <c r="CV67" i="12"/>
  <c r="CO115" i="12"/>
  <c r="CG115" i="12"/>
  <c r="CT115" i="12"/>
  <c r="CL115" i="12"/>
  <c r="CU115" i="12"/>
  <c r="CJ115" i="12"/>
  <c r="BZ115" i="12"/>
  <c r="CI115" i="12"/>
  <c r="CR115" i="12"/>
  <c r="CS115" i="12" s="1"/>
  <c r="CH115" i="12"/>
  <c r="CQ115" i="12"/>
  <c r="CF115" i="12"/>
  <c r="CM115" i="12"/>
  <c r="CB115" i="12"/>
  <c r="CV115" i="12"/>
  <c r="CP115" i="12"/>
  <c r="CN115" i="12"/>
  <c r="CK115" i="12"/>
  <c r="CE115" i="12"/>
  <c r="CC115" i="12"/>
  <c r="CD115" i="12" s="1"/>
  <c r="CA115" i="12"/>
  <c r="CQ47" i="12"/>
  <c r="CI47" i="12"/>
  <c r="CA47" i="12"/>
  <c r="CP47" i="12"/>
  <c r="CG47" i="12"/>
  <c r="CU47" i="12"/>
  <c r="CL47" i="12"/>
  <c r="CC47" i="12"/>
  <c r="CD47" i="12" s="1"/>
  <c r="CR47" i="12"/>
  <c r="CS47" i="12" s="1"/>
  <c r="CE47" i="12"/>
  <c r="CN47" i="12"/>
  <c r="CB47" i="12"/>
  <c r="CK47" i="12"/>
  <c r="CV47" i="12"/>
  <c r="CJ47" i="12"/>
  <c r="CM47" i="12"/>
  <c r="CH47" i="12"/>
  <c r="CF47" i="12"/>
  <c r="BZ47" i="12"/>
  <c r="CT47" i="12"/>
  <c r="CO47" i="12"/>
  <c r="CT216" i="12"/>
  <c r="CL216" i="12"/>
  <c r="CK216" i="12"/>
  <c r="CC216" i="12"/>
  <c r="CD216" i="12" s="1"/>
  <c r="CQ216" i="12"/>
  <c r="CI216" i="12"/>
  <c r="CA216" i="12"/>
  <c r="CO216" i="12"/>
  <c r="CG216" i="12"/>
  <c r="CN216" i="12"/>
  <c r="CM216" i="12"/>
  <c r="CJ216" i="12"/>
  <c r="CH216" i="12"/>
  <c r="CV216" i="12"/>
  <c r="CF216" i="12"/>
  <c r="CU216" i="12"/>
  <c r="CE216" i="12"/>
  <c r="CR216" i="12"/>
  <c r="CS216" i="12" s="1"/>
  <c r="CB216" i="12"/>
  <c r="CP216" i="12"/>
  <c r="BZ216" i="12"/>
  <c r="CU133" i="12"/>
  <c r="CM133" i="12"/>
  <c r="CE133" i="12"/>
  <c r="CJ133" i="12"/>
  <c r="CA133" i="12"/>
  <c r="CR133" i="12"/>
  <c r="CS133" i="12" s="1"/>
  <c r="CI133" i="12"/>
  <c r="BZ133" i="12"/>
  <c r="CQ133" i="12"/>
  <c r="CH133" i="12"/>
  <c r="CP133" i="12"/>
  <c r="CG133" i="12"/>
  <c r="CO133" i="12"/>
  <c r="CF133" i="12"/>
  <c r="CT133" i="12"/>
  <c r="CK133" i="12"/>
  <c r="CB133" i="12"/>
  <c r="CL133" i="12"/>
  <c r="CC133" i="12"/>
  <c r="CD133" i="12" s="1"/>
  <c r="CV133" i="12"/>
  <c r="CN133" i="12"/>
  <c r="CO141" i="12"/>
  <c r="CG141" i="12"/>
  <c r="CU141" i="12"/>
  <c r="CM141" i="12"/>
  <c r="CE141" i="12"/>
  <c r="CI141" i="12"/>
  <c r="CR141" i="12"/>
  <c r="CS141" i="12" s="1"/>
  <c r="CH141" i="12"/>
  <c r="CQ141" i="12"/>
  <c r="CF141" i="12"/>
  <c r="CP141" i="12"/>
  <c r="CT141" i="12"/>
  <c r="BZ141" i="12"/>
  <c r="CN141" i="12"/>
  <c r="CL141" i="12"/>
  <c r="CK141" i="12"/>
  <c r="CJ141" i="12"/>
  <c r="CC141" i="12"/>
  <c r="CD141" i="12" s="1"/>
  <c r="CB141" i="12"/>
  <c r="CV141" i="12"/>
  <c r="CA141" i="12"/>
  <c r="CO189" i="12"/>
  <c r="CG189" i="12"/>
  <c r="CK189" i="12"/>
  <c r="CC189" i="12"/>
  <c r="CD189" i="12" s="1"/>
  <c r="CT189" i="12"/>
  <c r="CI189" i="12"/>
  <c r="CR189" i="12"/>
  <c r="CS189" i="12" s="1"/>
  <c r="CH189" i="12"/>
  <c r="CQ189" i="12"/>
  <c r="CF189" i="12"/>
  <c r="CL189" i="12"/>
  <c r="CJ189" i="12"/>
  <c r="CE189" i="12"/>
  <c r="CV189" i="12"/>
  <c r="CN189" i="12"/>
  <c r="BZ189" i="12"/>
  <c r="CM189" i="12"/>
  <c r="CU189" i="12"/>
  <c r="CP189" i="12"/>
  <c r="CB189" i="12"/>
  <c r="CA189" i="12"/>
  <c r="CQ204" i="12"/>
  <c r="CI204" i="12"/>
  <c r="CA204" i="12"/>
  <c r="CO204" i="12"/>
  <c r="CV204" i="12"/>
  <c r="CL204" i="12"/>
  <c r="CC204" i="12"/>
  <c r="CD204" i="12" s="1"/>
  <c r="CU204" i="12"/>
  <c r="CK204" i="12"/>
  <c r="CB204" i="12"/>
  <c r="CR204" i="12"/>
  <c r="CS204" i="12" s="1"/>
  <c r="CG204" i="12"/>
  <c r="CM204" i="12"/>
  <c r="CT204" i="12"/>
  <c r="BZ204" i="12"/>
  <c r="CP204" i="12"/>
  <c r="CN204" i="12"/>
  <c r="CJ204" i="12"/>
  <c r="CH204" i="12"/>
  <c r="CE204" i="12"/>
  <c r="CF204" i="12"/>
  <c r="C10" i="3" l="1"/>
  <c r="C14" i="3"/>
  <c r="E17" i="3"/>
  <c r="E13" i="3"/>
  <c r="C12" i="3"/>
  <c r="E9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6" i="3"/>
  <c r="E15" i="3"/>
  <c r="E14" i="3"/>
  <c r="E12" i="3"/>
  <c r="E11" i="3"/>
  <c r="E10" i="3"/>
  <c r="E8" i="3"/>
  <c r="E7" i="3"/>
  <c r="E6" i="3"/>
  <c r="E5" i="3"/>
  <c r="E4" i="3"/>
  <c r="E3" i="3"/>
  <c r="E2" i="3"/>
  <c r="C8" i="3"/>
  <c r="B129" i="13" l="1"/>
  <c r="D129" i="13" s="1"/>
  <c r="B128" i="13"/>
  <c r="G128" i="13" s="1"/>
  <c r="B127" i="13"/>
  <c r="I127" i="13" s="1"/>
  <c r="B126" i="13"/>
  <c r="D126" i="13" s="1"/>
  <c r="B125" i="13"/>
  <c r="G125" i="13" s="1"/>
  <c r="B124" i="13"/>
  <c r="G124" i="13" s="1"/>
  <c r="B123" i="13"/>
  <c r="I123" i="13" s="1"/>
  <c r="B122" i="13"/>
  <c r="B121" i="13"/>
  <c r="D121" i="13" s="1"/>
  <c r="B120" i="13"/>
  <c r="G120" i="13" s="1"/>
  <c r="B119" i="13"/>
  <c r="I119" i="13" s="1"/>
  <c r="B118" i="13"/>
  <c r="D118" i="13" s="1"/>
  <c r="B117" i="13"/>
  <c r="G117" i="13" s="1"/>
  <c r="B116" i="13"/>
  <c r="G116" i="13" s="1"/>
  <c r="B115" i="13"/>
  <c r="C115" i="13" s="1"/>
  <c r="B114" i="13"/>
  <c r="B113" i="13"/>
  <c r="D113" i="13" s="1"/>
  <c r="B112" i="13"/>
  <c r="G112" i="13" s="1"/>
  <c r="B111" i="13"/>
  <c r="I111" i="13" s="1"/>
  <c r="B110" i="13"/>
  <c r="D110" i="13" s="1"/>
  <c r="B109" i="13"/>
  <c r="G109" i="13" s="1"/>
  <c r="B108" i="13"/>
  <c r="G108" i="13" s="1"/>
  <c r="B107" i="13"/>
  <c r="E107" i="13" s="1"/>
  <c r="B106" i="13"/>
  <c r="B105" i="13"/>
  <c r="D105" i="13" s="1"/>
  <c r="B104" i="13"/>
  <c r="G104" i="13" s="1"/>
  <c r="B103" i="13"/>
  <c r="I103" i="13" s="1"/>
  <c r="B102" i="13"/>
  <c r="D102" i="13" s="1"/>
  <c r="B101" i="13"/>
  <c r="G101" i="13" s="1"/>
  <c r="B100" i="13"/>
  <c r="G100" i="13" s="1"/>
  <c r="B99" i="13"/>
  <c r="G99" i="13" s="1"/>
  <c r="B98" i="13"/>
  <c r="B97" i="13"/>
  <c r="D97" i="13" s="1"/>
  <c r="B96" i="13"/>
  <c r="G96" i="13" s="1"/>
  <c r="B95" i="13"/>
  <c r="I95" i="13" s="1"/>
  <c r="B94" i="13"/>
  <c r="D94" i="13" s="1"/>
  <c r="B93" i="13"/>
  <c r="G93" i="13" s="1"/>
  <c r="B92" i="13"/>
  <c r="G92" i="13" s="1"/>
  <c r="B91" i="13"/>
  <c r="I91" i="13" s="1"/>
  <c r="B90" i="13"/>
  <c r="B89" i="13"/>
  <c r="G89" i="13" s="1"/>
  <c r="B88" i="13"/>
  <c r="B87" i="13"/>
  <c r="I87" i="13" s="1"/>
  <c r="B86" i="13"/>
  <c r="D86" i="13" s="1"/>
  <c r="B85" i="13"/>
  <c r="G85" i="13" s="1"/>
  <c r="B84" i="13"/>
  <c r="G84" i="13" s="1"/>
  <c r="B83" i="13"/>
  <c r="I83" i="13" s="1"/>
  <c r="B82" i="13"/>
  <c r="D82" i="13" s="1"/>
  <c r="B81" i="13"/>
  <c r="D81" i="13" s="1"/>
  <c r="B80" i="13"/>
  <c r="H80" i="13" s="1"/>
  <c r="B79" i="13"/>
  <c r="H79" i="13" s="1"/>
  <c r="B78" i="13"/>
  <c r="H78" i="13" s="1"/>
  <c r="B77" i="13"/>
  <c r="G77" i="13" s="1"/>
  <c r="B76" i="13"/>
  <c r="G76" i="13" s="1"/>
  <c r="B75" i="13"/>
  <c r="D75" i="13" s="1"/>
  <c r="B74" i="13"/>
  <c r="I74" i="13" s="1"/>
  <c r="B73" i="13"/>
  <c r="B72" i="13"/>
  <c r="D72" i="13" s="1"/>
  <c r="B71" i="13"/>
  <c r="B70" i="13"/>
  <c r="B69" i="13"/>
  <c r="D69" i="13" s="1"/>
  <c r="B68" i="13"/>
  <c r="B67" i="13"/>
  <c r="I67" i="13" s="1"/>
  <c r="B66" i="13"/>
  <c r="E66" i="13" s="1"/>
  <c r="B65" i="13"/>
  <c r="H65" i="13" s="1"/>
  <c r="B64" i="13"/>
  <c r="C64" i="13" s="1"/>
  <c r="B63" i="13"/>
  <c r="F63" i="13" s="1"/>
  <c r="B62" i="13"/>
  <c r="I62" i="13" s="1"/>
  <c r="B61" i="13"/>
  <c r="G61" i="13" s="1"/>
  <c r="B60" i="13"/>
  <c r="I60" i="13" s="1"/>
  <c r="B59" i="13"/>
  <c r="E59" i="13" s="1"/>
  <c r="B58" i="13"/>
  <c r="H58" i="13" s="1"/>
  <c r="B57" i="13"/>
  <c r="I57" i="13" s="1"/>
  <c r="B56" i="13"/>
  <c r="D56" i="13" s="1"/>
  <c r="B55" i="13"/>
  <c r="B54" i="13"/>
  <c r="H54" i="13" s="1"/>
  <c r="B53" i="13"/>
  <c r="G53" i="13" s="1"/>
  <c r="B52" i="13"/>
  <c r="I52" i="13" s="1"/>
  <c r="B51" i="13"/>
  <c r="E51" i="13" s="1"/>
  <c r="B50" i="13"/>
  <c r="H50" i="13" s="1"/>
  <c r="B49" i="13"/>
  <c r="I49" i="13" s="1"/>
  <c r="B48" i="13"/>
  <c r="D48" i="13" s="1"/>
  <c r="B47" i="13"/>
  <c r="B46" i="13"/>
  <c r="H46" i="13" s="1"/>
  <c r="B45" i="13"/>
  <c r="B44" i="13"/>
  <c r="I44" i="13" s="1"/>
  <c r="B43" i="13"/>
  <c r="E43" i="13" s="1"/>
  <c r="B42" i="13"/>
  <c r="H42" i="13" s="1"/>
  <c r="B41" i="13"/>
  <c r="I41" i="13" s="1"/>
  <c r="B40" i="13"/>
  <c r="D40" i="13" s="1"/>
  <c r="B39" i="13"/>
  <c r="C39" i="13" s="1"/>
  <c r="B38" i="13"/>
  <c r="H38" i="13" s="1"/>
  <c r="B37" i="13"/>
  <c r="I37" i="13" s="1"/>
  <c r="B36" i="13"/>
  <c r="I36" i="13" s="1"/>
  <c r="B35" i="13"/>
  <c r="E35" i="13" s="1"/>
  <c r="B34" i="13"/>
  <c r="I34" i="13" s="1"/>
  <c r="B33" i="13"/>
  <c r="I33" i="13" s="1"/>
  <c r="B32" i="13"/>
  <c r="D32" i="13" s="1"/>
  <c r="B31" i="13"/>
  <c r="B30" i="13"/>
  <c r="H30" i="13" s="1"/>
  <c r="B29" i="13"/>
  <c r="I29" i="13" s="1"/>
  <c r="B28" i="13"/>
  <c r="E28" i="13" s="1"/>
  <c r="B27" i="13"/>
  <c r="F27" i="13" s="1"/>
  <c r="B26" i="13"/>
  <c r="E26" i="13" s="1"/>
  <c r="B25" i="13"/>
  <c r="I25" i="13" s="1"/>
  <c r="B24" i="13"/>
  <c r="D24" i="13" s="1"/>
  <c r="B23" i="13"/>
  <c r="D23" i="13" s="1"/>
  <c r="B22" i="13"/>
  <c r="H22" i="13" s="1"/>
  <c r="B21" i="13"/>
  <c r="I21" i="13" s="1"/>
  <c r="B20" i="13"/>
  <c r="I20" i="13" s="1"/>
  <c r="B19" i="13"/>
  <c r="H19" i="13" s="1"/>
  <c r="B18" i="13"/>
  <c r="I18" i="13" s="1"/>
  <c r="B17" i="13"/>
  <c r="C17" i="13" s="1"/>
  <c r="B16" i="13"/>
  <c r="D16" i="13" s="1"/>
  <c r="B15" i="13"/>
  <c r="I15" i="13" s="1"/>
  <c r="B14" i="13"/>
  <c r="H14" i="13" s="1"/>
  <c r="B13" i="13"/>
  <c r="H13" i="13" s="1"/>
  <c r="B12" i="13"/>
  <c r="I12" i="13" s="1"/>
  <c r="B11" i="13"/>
  <c r="H11" i="13" s="1"/>
  <c r="B10" i="13"/>
  <c r="I10" i="13" s="1"/>
  <c r="B9" i="13"/>
  <c r="I9" i="13" s="1"/>
  <c r="B8" i="13"/>
  <c r="D8" i="13" s="1"/>
  <c r="B7" i="13"/>
  <c r="G7" i="13" s="1"/>
  <c r="B6" i="13"/>
  <c r="I6" i="13" s="1"/>
  <c r="B5" i="13"/>
  <c r="D5" i="13" s="1"/>
  <c r="B4" i="13"/>
  <c r="H4" i="13" s="1"/>
  <c r="B3" i="13"/>
  <c r="G3" i="13" s="1"/>
  <c r="B2" i="13"/>
  <c r="F2" i="13" s="1"/>
  <c r="K4" i="12"/>
  <c r="D100" i="13" l="1"/>
  <c r="I4" i="13"/>
  <c r="E109" i="13"/>
  <c r="D115" i="13"/>
  <c r="G5" i="13"/>
  <c r="H110" i="13"/>
  <c r="H17" i="13"/>
  <c r="H24" i="13"/>
  <c r="G69" i="13"/>
  <c r="G59" i="13"/>
  <c r="D64" i="13"/>
  <c r="H115" i="13"/>
  <c r="E105" i="13"/>
  <c r="D116" i="13"/>
  <c r="F14" i="13"/>
  <c r="G66" i="13"/>
  <c r="H2" i="13"/>
  <c r="E33" i="13"/>
  <c r="E22" i="13"/>
  <c r="D63" i="13"/>
  <c r="D80" i="13"/>
  <c r="H101" i="13"/>
  <c r="C78" i="13"/>
  <c r="I22" i="13"/>
  <c r="G28" i="13"/>
  <c r="C58" i="13"/>
  <c r="E63" i="13"/>
  <c r="G75" i="13"/>
  <c r="H18" i="13"/>
  <c r="F22" i="13"/>
  <c r="H25" i="13"/>
  <c r="F35" i="13"/>
  <c r="G54" i="13"/>
  <c r="I66" i="13"/>
  <c r="I75" i="13"/>
  <c r="F85" i="13"/>
  <c r="E102" i="13"/>
  <c r="C26" i="13"/>
  <c r="H59" i="13"/>
  <c r="C86" i="13"/>
  <c r="F91" i="13"/>
  <c r="E103" i="13"/>
  <c r="H35" i="13"/>
  <c r="E20" i="13"/>
  <c r="F43" i="13"/>
  <c r="F56" i="13"/>
  <c r="G74" i="13"/>
  <c r="G83" i="13"/>
  <c r="F86" i="13"/>
  <c r="H103" i="13"/>
  <c r="E113" i="13"/>
  <c r="I16" i="13"/>
  <c r="C3" i="13"/>
  <c r="G13" i="13"/>
  <c r="D17" i="13"/>
  <c r="E24" i="13"/>
  <c r="I56" i="13"/>
  <c r="C60" i="13"/>
  <c r="D13" i="13"/>
  <c r="H3" i="13"/>
  <c r="I3" i="13"/>
  <c r="I13" i="13"/>
  <c r="E17" i="13"/>
  <c r="D21" i="13"/>
  <c r="G24" i="13"/>
  <c r="H33" i="13"/>
  <c r="I38" i="13"/>
  <c r="D44" i="13"/>
  <c r="D60" i="13"/>
  <c r="I69" i="13"/>
  <c r="C75" i="13"/>
  <c r="C84" i="13"/>
  <c r="H104" i="13"/>
  <c r="H109" i="13"/>
  <c r="C119" i="13"/>
  <c r="E75" i="13"/>
  <c r="I84" i="13"/>
  <c r="D3" i="13"/>
  <c r="F15" i="13"/>
  <c r="E19" i="13"/>
  <c r="F24" i="13"/>
  <c r="F33" i="13"/>
  <c r="C36" i="13"/>
  <c r="F46" i="13"/>
  <c r="I50" i="13"/>
  <c r="I54" i="13"/>
  <c r="E57" i="13"/>
  <c r="C67" i="13"/>
  <c r="H69" i="13"/>
  <c r="D76" i="13"/>
  <c r="E78" i="13"/>
  <c r="F84" i="13"/>
  <c r="E86" i="13"/>
  <c r="C95" i="13"/>
  <c r="D99" i="13"/>
  <c r="F109" i="13"/>
  <c r="E119" i="13"/>
  <c r="H124" i="13"/>
  <c r="E8" i="13"/>
  <c r="C16" i="13"/>
  <c r="H37" i="13"/>
  <c r="C40" i="13"/>
  <c r="H57" i="13"/>
  <c r="H67" i="13"/>
  <c r="H76" i="13"/>
  <c r="E79" i="13"/>
  <c r="H86" i="13"/>
  <c r="H99" i="13"/>
  <c r="C118" i="13"/>
  <c r="H120" i="13"/>
  <c r="E125" i="13"/>
  <c r="F19" i="13"/>
  <c r="G67" i="13"/>
  <c r="E16" i="13"/>
  <c r="F17" i="13"/>
  <c r="D20" i="13"/>
  <c r="G22" i="13"/>
  <c r="I24" i="13"/>
  <c r="G27" i="13"/>
  <c r="H40" i="13"/>
  <c r="C44" i="13"/>
  <c r="G48" i="13"/>
  <c r="E56" i="13"/>
  <c r="F75" i="13"/>
  <c r="I76" i="13"/>
  <c r="G79" i="13"/>
  <c r="C83" i="13"/>
  <c r="C85" i="13"/>
  <c r="H92" i="13"/>
  <c r="H96" i="13"/>
  <c r="C103" i="13"/>
  <c r="E118" i="13"/>
  <c r="F125" i="13"/>
  <c r="H95" i="13"/>
  <c r="F99" i="13"/>
  <c r="F16" i="13"/>
  <c r="F118" i="13"/>
  <c r="H27" i="13"/>
  <c r="I2" i="13"/>
  <c r="G16" i="13"/>
  <c r="G20" i="13"/>
  <c r="E25" i="13"/>
  <c r="C33" i="13"/>
  <c r="G35" i="13"/>
  <c r="C38" i="13"/>
  <c r="C41" i="13"/>
  <c r="E44" i="13"/>
  <c r="C49" i="13"/>
  <c r="D54" i="13"/>
  <c r="H56" i="13"/>
  <c r="H66" i="13"/>
  <c r="C69" i="13"/>
  <c r="H75" i="13"/>
  <c r="H77" i="13"/>
  <c r="H83" i="13"/>
  <c r="I85" i="13"/>
  <c r="E93" i="13"/>
  <c r="E97" i="13"/>
  <c r="H100" i="13"/>
  <c r="C111" i="13"/>
  <c r="H118" i="13"/>
  <c r="F57" i="13"/>
  <c r="F76" i="13"/>
  <c r="H16" i="13"/>
  <c r="F25" i="13"/>
  <c r="D33" i="13"/>
  <c r="D38" i="13"/>
  <c r="D41" i="13"/>
  <c r="H49" i="13"/>
  <c r="E54" i="13"/>
  <c r="F69" i="13"/>
  <c r="C109" i="13"/>
  <c r="H111" i="13"/>
  <c r="F123" i="13"/>
  <c r="G32" i="13"/>
  <c r="F62" i="13"/>
  <c r="F107" i="13"/>
  <c r="H108" i="13"/>
  <c r="H126" i="13"/>
  <c r="E3" i="13"/>
  <c r="C5" i="13"/>
  <c r="D6" i="13"/>
  <c r="F8" i="13"/>
  <c r="C14" i="13"/>
  <c r="H15" i="13"/>
  <c r="G30" i="13"/>
  <c r="H32" i="13"/>
  <c r="D36" i="13"/>
  <c r="E38" i="13"/>
  <c r="E40" i="13"/>
  <c r="E41" i="13"/>
  <c r="G43" i="13"/>
  <c r="C46" i="13"/>
  <c r="C48" i="13"/>
  <c r="D49" i="13"/>
  <c r="F51" i="13"/>
  <c r="H53" i="13"/>
  <c r="I58" i="13"/>
  <c r="E60" i="13"/>
  <c r="G62" i="13"/>
  <c r="D67" i="13"/>
  <c r="C77" i="13"/>
  <c r="F78" i="13"/>
  <c r="G80" i="13"/>
  <c r="D83" i="13"/>
  <c r="D84" i="13"/>
  <c r="H85" i="13"/>
  <c r="C87" i="13"/>
  <c r="C91" i="13"/>
  <c r="C92" i="13"/>
  <c r="F93" i="13"/>
  <c r="I99" i="13"/>
  <c r="C101" i="13"/>
  <c r="F102" i="13"/>
  <c r="G107" i="13"/>
  <c r="I108" i="13"/>
  <c r="C110" i="13"/>
  <c r="E115" i="13"/>
  <c r="F116" i="13"/>
  <c r="I117" i="13"/>
  <c r="C123" i="13"/>
  <c r="C124" i="13"/>
  <c r="E129" i="13"/>
  <c r="C6" i="13"/>
  <c r="F30" i="13"/>
  <c r="H94" i="13"/>
  <c r="H117" i="13"/>
  <c r="C23" i="13"/>
  <c r="F3" i="13"/>
  <c r="E5" i="13"/>
  <c r="E6" i="13"/>
  <c r="G8" i="13"/>
  <c r="D14" i="13"/>
  <c r="C22" i="13"/>
  <c r="H29" i="13"/>
  <c r="F40" i="13"/>
  <c r="I65" i="13"/>
  <c r="E67" i="13"/>
  <c r="E77" i="13"/>
  <c r="E83" i="13"/>
  <c r="E87" i="13"/>
  <c r="D91" i="13"/>
  <c r="D92" i="13"/>
  <c r="H93" i="13"/>
  <c r="E101" i="13"/>
  <c r="H102" i="13"/>
  <c r="H107" i="13"/>
  <c r="E110" i="13"/>
  <c r="H112" i="13"/>
  <c r="K112" i="13" s="1"/>
  <c r="F115" i="13"/>
  <c r="H116" i="13"/>
  <c r="H119" i="13"/>
  <c r="D123" i="13"/>
  <c r="D124" i="13"/>
  <c r="H125" i="13"/>
  <c r="C127" i="13"/>
  <c r="C18" i="13"/>
  <c r="G19" i="13"/>
  <c r="E18" i="13"/>
  <c r="C25" i="13"/>
  <c r="E27" i="13"/>
  <c r="I30" i="13"/>
  <c r="I32" i="13"/>
  <c r="C34" i="13"/>
  <c r="E36" i="13"/>
  <c r="F38" i="13"/>
  <c r="F41" i="13"/>
  <c r="H43" i="13"/>
  <c r="D46" i="13"/>
  <c r="E48" i="13"/>
  <c r="E49" i="13"/>
  <c r="G51" i="13"/>
  <c r="C57" i="13"/>
  <c r="G2" i="13"/>
  <c r="F5" i="13"/>
  <c r="F6" i="13"/>
  <c r="H8" i="13"/>
  <c r="E14" i="13"/>
  <c r="G18" i="13"/>
  <c r="C20" i="13"/>
  <c r="D22" i="13"/>
  <c r="C24" i="13"/>
  <c r="D25" i="13"/>
  <c r="G38" i="13"/>
  <c r="G40" i="13"/>
  <c r="H41" i="13"/>
  <c r="E46" i="13"/>
  <c r="F48" i="13"/>
  <c r="F49" i="13"/>
  <c r="H51" i="13"/>
  <c r="C54" i="13"/>
  <c r="C56" i="13"/>
  <c r="D57" i="13"/>
  <c r="F59" i="13"/>
  <c r="H61" i="13"/>
  <c r="C63" i="13"/>
  <c r="F67" i="13"/>
  <c r="E69" i="13"/>
  <c r="C76" i="13"/>
  <c r="F77" i="13"/>
  <c r="F83" i="13"/>
  <c r="H84" i="13"/>
  <c r="H87" i="13"/>
  <c r="E91" i="13"/>
  <c r="F92" i="13"/>
  <c r="I93" i="13"/>
  <c r="E95" i="13"/>
  <c r="C99" i="13"/>
  <c r="C100" i="13"/>
  <c r="F101" i="13"/>
  <c r="I107" i="13"/>
  <c r="F110" i="13"/>
  <c r="G115" i="13"/>
  <c r="I116" i="13"/>
  <c r="E123" i="13"/>
  <c r="F124" i="13"/>
  <c r="I125" i="13"/>
  <c r="E127" i="13"/>
  <c r="H127" i="13"/>
  <c r="H5" i="13"/>
  <c r="H7" i="13"/>
  <c r="C30" i="13"/>
  <c r="C32" i="13"/>
  <c r="I40" i="13"/>
  <c r="C42" i="13"/>
  <c r="G46" i="13"/>
  <c r="H48" i="13"/>
  <c r="C52" i="13"/>
  <c r="C62" i="13"/>
  <c r="I77" i="13"/>
  <c r="K77" i="13" s="1"/>
  <c r="G91" i="13"/>
  <c r="I92" i="13"/>
  <c r="C94" i="13"/>
  <c r="E99" i="13"/>
  <c r="F100" i="13"/>
  <c r="I101" i="13"/>
  <c r="C107" i="13"/>
  <c r="C108" i="13"/>
  <c r="I115" i="13"/>
  <c r="C117" i="13"/>
  <c r="G123" i="13"/>
  <c r="I124" i="13"/>
  <c r="C126" i="13"/>
  <c r="G14" i="13"/>
  <c r="I5" i="13"/>
  <c r="I7" i="13"/>
  <c r="I14" i="13"/>
  <c r="D19" i="13"/>
  <c r="D30" i="13"/>
  <c r="E32" i="13"/>
  <c r="I42" i="13"/>
  <c r="I46" i="13"/>
  <c r="I48" i="13"/>
  <c r="C50" i="13"/>
  <c r="D52" i="13"/>
  <c r="F54" i="13"/>
  <c r="G56" i="13"/>
  <c r="D62" i="13"/>
  <c r="H63" i="13"/>
  <c r="D74" i="13"/>
  <c r="H91" i="13"/>
  <c r="E94" i="13"/>
  <c r="D107" i="13"/>
  <c r="D108" i="13"/>
  <c r="E117" i="13"/>
  <c r="E121" i="13"/>
  <c r="H123" i="13"/>
  <c r="E126" i="13"/>
  <c r="E128" i="13"/>
  <c r="E30" i="13"/>
  <c r="F32" i="13"/>
  <c r="E52" i="13"/>
  <c r="E62" i="13"/>
  <c r="F74" i="13"/>
  <c r="E85" i="13"/>
  <c r="C93" i="13"/>
  <c r="F94" i="13"/>
  <c r="I100" i="13"/>
  <c r="C102" i="13"/>
  <c r="F108" i="13"/>
  <c r="I109" i="13"/>
  <c r="E111" i="13"/>
  <c r="C116" i="13"/>
  <c r="F117" i="13"/>
  <c r="C125" i="13"/>
  <c r="F126" i="13"/>
  <c r="H128" i="13"/>
  <c r="L4" i="12"/>
  <c r="I39" i="13"/>
  <c r="H39" i="13"/>
  <c r="G39" i="13"/>
  <c r="F39" i="13"/>
  <c r="E39" i="13"/>
  <c r="D4" i="13"/>
  <c r="E9" i="13"/>
  <c r="C11" i="13"/>
  <c r="I11" i="13"/>
  <c r="G21" i="13"/>
  <c r="F23" i="13"/>
  <c r="H26" i="13"/>
  <c r="I31" i="13"/>
  <c r="H31" i="13"/>
  <c r="G31" i="13"/>
  <c r="E31" i="13"/>
  <c r="G45" i="13"/>
  <c r="F45" i="13"/>
  <c r="E45" i="13"/>
  <c r="D45" i="13"/>
  <c r="C45" i="13"/>
  <c r="I45" i="13"/>
  <c r="F21" i="13"/>
  <c r="F10" i="13"/>
  <c r="D10" i="13"/>
  <c r="H12" i="13"/>
  <c r="F12" i="13"/>
  <c r="C2" i="13"/>
  <c r="E4" i="13"/>
  <c r="G6" i="13"/>
  <c r="D7" i="13"/>
  <c r="I8" i="13"/>
  <c r="F9" i="13"/>
  <c r="C10" i="13"/>
  <c r="D11" i="13"/>
  <c r="C12" i="13"/>
  <c r="E13" i="13"/>
  <c r="C13" i="13"/>
  <c r="H21" i="13"/>
  <c r="I23" i="13"/>
  <c r="I26" i="13"/>
  <c r="C31" i="13"/>
  <c r="D39" i="13"/>
  <c r="H45" i="13"/>
  <c r="C4" i="13"/>
  <c r="C7" i="13"/>
  <c r="G9" i="13"/>
  <c r="E10" i="13"/>
  <c r="E11" i="13"/>
  <c r="D12" i="13"/>
  <c r="I28" i="13"/>
  <c r="H28" i="13"/>
  <c r="F28" i="13"/>
  <c r="F29" i="13"/>
  <c r="E29" i="13"/>
  <c r="C29" i="13"/>
  <c r="D31" i="13"/>
  <c r="I47" i="13"/>
  <c r="H47" i="13"/>
  <c r="G47" i="13"/>
  <c r="F47" i="13"/>
  <c r="E47" i="13"/>
  <c r="C47" i="13"/>
  <c r="I55" i="13"/>
  <c r="H55" i="13"/>
  <c r="G55" i="13"/>
  <c r="F55" i="13"/>
  <c r="E55" i="13"/>
  <c r="D55" i="13"/>
  <c r="C55" i="13"/>
  <c r="C9" i="13"/>
  <c r="D9" i="13"/>
  <c r="D2" i="13"/>
  <c r="F4" i="13"/>
  <c r="H6" i="13"/>
  <c r="E7" i="13"/>
  <c r="G15" i="13"/>
  <c r="E15" i="13"/>
  <c r="E2" i="13"/>
  <c r="G4" i="13"/>
  <c r="F7" i="13"/>
  <c r="C8" i="13"/>
  <c r="H9" i="13"/>
  <c r="G10" i="13"/>
  <c r="F11" i="13"/>
  <c r="E12" i="13"/>
  <c r="F13" i="13"/>
  <c r="C15" i="13"/>
  <c r="I17" i="13"/>
  <c r="G17" i="13"/>
  <c r="C28" i="13"/>
  <c r="D29" i="13"/>
  <c r="F31" i="13"/>
  <c r="D47" i="13"/>
  <c r="G68" i="13"/>
  <c r="I68" i="13"/>
  <c r="H68" i="13"/>
  <c r="F68" i="13"/>
  <c r="E68" i="13"/>
  <c r="D68" i="13"/>
  <c r="C68" i="13"/>
  <c r="H10" i="13"/>
  <c r="G11" i="13"/>
  <c r="G12" i="13"/>
  <c r="D15" i="13"/>
  <c r="F18" i="13"/>
  <c r="D18" i="13"/>
  <c r="C19" i="13"/>
  <c r="I19" i="13"/>
  <c r="H20" i="13"/>
  <c r="F20" i="13"/>
  <c r="D27" i="13"/>
  <c r="C27" i="13"/>
  <c r="I27" i="13"/>
  <c r="D28" i="13"/>
  <c r="G29" i="13"/>
  <c r="G37" i="13"/>
  <c r="F37" i="13"/>
  <c r="E37" i="13"/>
  <c r="D37" i="13"/>
  <c r="C37" i="13"/>
  <c r="E21" i="13"/>
  <c r="C21" i="13"/>
  <c r="H23" i="13"/>
  <c r="G23" i="13"/>
  <c r="E23" i="13"/>
  <c r="G26" i="13"/>
  <c r="F26" i="13"/>
  <c r="D26" i="13"/>
  <c r="H34" i="13"/>
  <c r="G34" i="13"/>
  <c r="F34" i="13"/>
  <c r="E34" i="13"/>
  <c r="D34" i="13"/>
  <c r="C73" i="13"/>
  <c r="H73" i="13"/>
  <c r="F73" i="13"/>
  <c r="I73" i="13"/>
  <c r="G73" i="13"/>
  <c r="E73" i="13"/>
  <c r="D73" i="13"/>
  <c r="I106" i="13"/>
  <c r="H106" i="13"/>
  <c r="G106" i="13"/>
  <c r="F106" i="13"/>
  <c r="E106" i="13"/>
  <c r="D106" i="13"/>
  <c r="C106" i="13"/>
  <c r="I53" i="13"/>
  <c r="I61" i="13"/>
  <c r="F72" i="13"/>
  <c r="C72" i="13"/>
  <c r="I72" i="13"/>
  <c r="H82" i="13"/>
  <c r="F82" i="13"/>
  <c r="E82" i="13"/>
  <c r="C82" i="13"/>
  <c r="I70" i="13"/>
  <c r="G70" i="13"/>
  <c r="I71" i="13"/>
  <c r="F71" i="13"/>
  <c r="D71" i="13"/>
  <c r="G88" i="13"/>
  <c r="F88" i="13"/>
  <c r="D88" i="13"/>
  <c r="C88" i="13"/>
  <c r="I88" i="13"/>
  <c r="I90" i="13"/>
  <c r="H90" i="13"/>
  <c r="F90" i="13"/>
  <c r="E90" i="13"/>
  <c r="C90" i="13"/>
  <c r="I122" i="13"/>
  <c r="H122" i="13"/>
  <c r="G122" i="13"/>
  <c r="F122" i="13"/>
  <c r="E122" i="13"/>
  <c r="D122" i="13"/>
  <c r="C122" i="13"/>
  <c r="G25" i="13"/>
  <c r="G33" i="13"/>
  <c r="K33" i="13" s="1"/>
  <c r="I35" i="13"/>
  <c r="F36" i="13"/>
  <c r="G41" i="13"/>
  <c r="D42" i="13"/>
  <c r="I43" i="13"/>
  <c r="F44" i="13"/>
  <c r="G49" i="13"/>
  <c r="D50" i="13"/>
  <c r="I51" i="13"/>
  <c r="F52" i="13"/>
  <c r="C53" i="13"/>
  <c r="G57" i="13"/>
  <c r="D58" i="13"/>
  <c r="I59" i="13"/>
  <c r="F60" i="13"/>
  <c r="C61" i="13"/>
  <c r="H62" i="13"/>
  <c r="G63" i="13"/>
  <c r="E64" i="13"/>
  <c r="C65" i="13"/>
  <c r="C70" i="13"/>
  <c r="C71" i="13"/>
  <c r="E72" i="13"/>
  <c r="C81" i="13"/>
  <c r="I81" i="13"/>
  <c r="H81" i="13"/>
  <c r="F81" i="13"/>
  <c r="G82" i="13"/>
  <c r="E88" i="13"/>
  <c r="D90" i="13"/>
  <c r="I98" i="13"/>
  <c r="H98" i="13"/>
  <c r="G98" i="13"/>
  <c r="F98" i="13"/>
  <c r="E98" i="13"/>
  <c r="D98" i="13"/>
  <c r="C98" i="13"/>
  <c r="G36" i="13"/>
  <c r="E42" i="13"/>
  <c r="G44" i="13"/>
  <c r="E50" i="13"/>
  <c r="G52" i="13"/>
  <c r="D53" i="13"/>
  <c r="E58" i="13"/>
  <c r="G60" i="13"/>
  <c r="D61" i="13"/>
  <c r="F64" i="13"/>
  <c r="D65" i="13"/>
  <c r="D70" i="13"/>
  <c r="E71" i="13"/>
  <c r="G72" i="13"/>
  <c r="I82" i="13"/>
  <c r="H88" i="13"/>
  <c r="G90" i="13"/>
  <c r="C35" i="13"/>
  <c r="H36" i="13"/>
  <c r="F42" i="13"/>
  <c r="C43" i="13"/>
  <c r="H44" i="13"/>
  <c r="F50" i="13"/>
  <c r="C51" i="13"/>
  <c r="H52" i="13"/>
  <c r="E53" i="13"/>
  <c r="F58" i="13"/>
  <c r="C59" i="13"/>
  <c r="H60" i="13"/>
  <c r="E61" i="13"/>
  <c r="I63" i="13"/>
  <c r="G64" i="13"/>
  <c r="E65" i="13"/>
  <c r="C66" i="13"/>
  <c r="E70" i="13"/>
  <c r="G71" i="13"/>
  <c r="H72" i="13"/>
  <c r="F80" i="13"/>
  <c r="C80" i="13"/>
  <c r="I80" i="13"/>
  <c r="E81" i="13"/>
  <c r="I114" i="13"/>
  <c r="H114" i="13"/>
  <c r="G114" i="13"/>
  <c r="F114" i="13"/>
  <c r="E114" i="13"/>
  <c r="D114" i="13"/>
  <c r="C114" i="13"/>
  <c r="D35" i="13"/>
  <c r="G42" i="13"/>
  <c r="D43" i="13"/>
  <c r="G50" i="13"/>
  <c r="D51" i="13"/>
  <c r="F53" i="13"/>
  <c r="G58" i="13"/>
  <c r="D59" i="13"/>
  <c r="F61" i="13"/>
  <c r="H64" i="13"/>
  <c r="F65" i="13"/>
  <c r="D66" i="13"/>
  <c r="F70" i="13"/>
  <c r="H71" i="13"/>
  <c r="I79" i="13"/>
  <c r="F79" i="13"/>
  <c r="D79" i="13"/>
  <c r="G81" i="13"/>
  <c r="D89" i="13"/>
  <c r="C89" i="13"/>
  <c r="I89" i="13"/>
  <c r="H89" i="13"/>
  <c r="F89" i="13"/>
  <c r="I64" i="13"/>
  <c r="G65" i="13"/>
  <c r="F66" i="13"/>
  <c r="H70" i="13"/>
  <c r="H74" i="13"/>
  <c r="E74" i="13"/>
  <c r="C74" i="13"/>
  <c r="D78" i="13"/>
  <c r="I78" i="13"/>
  <c r="G78" i="13"/>
  <c r="C79" i="13"/>
  <c r="E80" i="13"/>
  <c r="E89" i="13"/>
  <c r="E76" i="13"/>
  <c r="E84" i="13"/>
  <c r="G86" i="13"/>
  <c r="D87" i="13"/>
  <c r="E92" i="13"/>
  <c r="G94" i="13"/>
  <c r="D95" i="13"/>
  <c r="I96" i="13"/>
  <c r="F97" i="13"/>
  <c r="E100" i="13"/>
  <c r="G102" i="13"/>
  <c r="D103" i="13"/>
  <c r="I104" i="13"/>
  <c r="F105" i="13"/>
  <c r="E108" i="13"/>
  <c r="G110" i="13"/>
  <c r="D111" i="13"/>
  <c r="I112" i="13"/>
  <c r="F113" i="13"/>
  <c r="E116" i="13"/>
  <c r="G118" i="13"/>
  <c r="D119" i="13"/>
  <c r="I120" i="13"/>
  <c r="F121" i="13"/>
  <c r="E124" i="13"/>
  <c r="G126" i="13"/>
  <c r="D127" i="13"/>
  <c r="I128" i="13"/>
  <c r="F129" i="13"/>
  <c r="G97" i="13"/>
  <c r="G105" i="13"/>
  <c r="G113" i="13"/>
  <c r="G121" i="13"/>
  <c r="G129" i="13"/>
  <c r="D77" i="13"/>
  <c r="D85" i="13"/>
  <c r="I86" i="13"/>
  <c r="F87" i="13"/>
  <c r="D93" i="13"/>
  <c r="I94" i="13"/>
  <c r="F95" i="13"/>
  <c r="C96" i="13"/>
  <c r="H97" i="13"/>
  <c r="D101" i="13"/>
  <c r="I102" i="13"/>
  <c r="F103" i="13"/>
  <c r="C104" i="13"/>
  <c r="H105" i="13"/>
  <c r="D109" i="13"/>
  <c r="I110" i="13"/>
  <c r="F111" i="13"/>
  <c r="C112" i="13"/>
  <c r="H113" i="13"/>
  <c r="D117" i="13"/>
  <c r="I118" i="13"/>
  <c r="F119" i="13"/>
  <c r="C120" i="13"/>
  <c r="H121" i="13"/>
  <c r="D125" i="13"/>
  <c r="I126" i="13"/>
  <c r="F127" i="13"/>
  <c r="C128" i="13"/>
  <c r="H129" i="13"/>
  <c r="G87" i="13"/>
  <c r="G95" i="13"/>
  <c r="D96" i="13"/>
  <c r="I97" i="13"/>
  <c r="G103" i="13"/>
  <c r="D104" i="13"/>
  <c r="I105" i="13"/>
  <c r="G111" i="13"/>
  <c r="D112" i="13"/>
  <c r="I113" i="13"/>
  <c r="G119" i="13"/>
  <c r="D120" i="13"/>
  <c r="I121" i="13"/>
  <c r="G127" i="13"/>
  <c r="D128" i="13"/>
  <c r="I129" i="13"/>
  <c r="E96" i="13"/>
  <c r="E104" i="13"/>
  <c r="E112" i="13"/>
  <c r="E120" i="13"/>
  <c r="F96" i="13"/>
  <c r="C97" i="13"/>
  <c r="F104" i="13"/>
  <c r="C105" i="13"/>
  <c r="F112" i="13"/>
  <c r="C113" i="13"/>
  <c r="F120" i="13"/>
  <c r="C121" i="13"/>
  <c r="F128" i="13"/>
  <c r="C129" i="13"/>
  <c r="J75" i="13"/>
  <c r="K67" i="13"/>
  <c r="J24" i="13"/>
  <c r="K108" i="13"/>
  <c r="J63" i="13"/>
  <c r="K49" i="13" l="1"/>
  <c r="K3" i="13"/>
  <c r="J113" i="13"/>
  <c r="K124" i="13"/>
  <c r="J33" i="13"/>
  <c r="K109" i="13"/>
  <c r="K4" i="13"/>
  <c r="M4" i="12"/>
  <c r="K8" i="13"/>
  <c r="J68" i="13"/>
  <c r="J20" i="13"/>
  <c r="L99" i="13"/>
  <c r="K11" i="13"/>
  <c r="L44" i="13"/>
  <c r="J49" i="13"/>
  <c r="K70" i="13"/>
  <c r="J87" i="13"/>
  <c r="K21" i="13"/>
  <c r="J52" i="13"/>
  <c r="J104" i="13"/>
  <c r="L33" i="13"/>
  <c r="L87" i="13"/>
  <c r="J60" i="13"/>
  <c r="J4" i="13"/>
  <c r="K59" i="13"/>
  <c r="J9" i="13"/>
  <c r="K96" i="13"/>
  <c r="L14" i="13"/>
  <c r="K13" i="13"/>
  <c r="K88" i="13"/>
  <c r="K38" i="13"/>
  <c r="K25" i="13"/>
  <c r="K15" i="13"/>
  <c r="L92" i="13"/>
  <c r="K80" i="13"/>
  <c r="L16" i="13"/>
  <c r="L82" i="13"/>
  <c r="K30" i="13"/>
  <c r="J101" i="13"/>
  <c r="J61" i="13"/>
  <c r="L122" i="13"/>
  <c r="J108" i="13"/>
  <c r="L113" i="13"/>
  <c r="J103" i="13"/>
  <c r="J127" i="13"/>
  <c r="L4" i="13"/>
  <c r="K58" i="13"/>
  <c r="L129" i="13"/>
  <c r="L76" i="13"/>
  <c r="L97" i="13"/>
  <c r="K89" i="13"/>
  <c r="L81" i="13"/>
  <c r="K83" i="13"/>
  <c r="L120" i="13"/>
  <c r="K46" i="13"/>
  <c r="J66" i="13"/>
  <c r="J116" i="13"/>
  <c r="L114" i="13"/>
  <c r="K12" i="13"/>
  <c r="L7" i="13"/>
  <c r="L43" i="13"/>
  <c r="J81" i="13"/>
  <c r="J21" i="13"/>
  <c r="J17" i="13"/>
  <c r="L18" i="13"/>
  <c r="J97" i="13"/>
  <c r="L19" i="13"/>
  <c r="L5" i="13"/>
  <c r="L102" i="13"/>
  <c r="L110" i="13"/>
  <c r="J121" i="13"/>
  <c r="J15" i="13"/>
  <c r="L49" i="13"/>
  <c r="L60" i="13"/>
  <c r="L73" i="13"/>
  <c r="L37" i="13"/>
  <c r="L108" i="13"/>
  <c r="J85" i="13"/>
  <c r="K28" i="13"/>
  <c r="L71" i="13"/>
  <c r="J112" i="13"/>
  <c r="K120" i="13"/>
  <c r="J46" i="13"/>
  <c r="K71" i="13"/>
  <c r="L123" i="13"/>
  <c r="L115" i="13"/>
  <c r="K86" i="13"/>
  <c r="L53" i="13"/>
  <c r="L124" i="13"/>
  <c r="L23" i="13"/>
  <c r="J57" i="13"/>
  <c r="L78" i="13"/>
  <c r="J32" i="13"/>
  <c r="L93" i="13"/>
  <c r="K76" i="13"/>
  <c r="J55" i="13"/>
  <c r="J122" i="13"/>
  <c r="L6" i="13"/>
  <c r="K44" i="13"/>
  <c r="J129" i="13"/>
  <c r="K17" i="13"/>
  <c r="L85" i="13"/>
  <c r="L67" i="13"/>
  <c r="L63" i="13"/>
  <c r="L9" i="13"/>
  <c r="J53" i="13"/>
  <c r="K74" i="13"/>
  <c r="K104" i="13"/>
  <c r="K122" i="13"/>
  <c r="K64" i="13"/>
  <c r="J77" i="13"/>
  <c r="K129" i="13"/>
  <c r="J115" i="13"/>
  <c r="K98" i="13"/>
  <c r="L11" i="13"/>
  <c r="K18" i="13"/>
  <c r="K50" i="13"/>
  <c r="L39" i="13"/>
  <c r="K117" i="13"/>
  <c r="L21" i="13"/>
  <c r="J29" i="13"/>
  <c r="J31" i="13"/>
  <c r="J76" i="13"/>
  <c r="L111" i="13"/>
  <c r="J25" i="13"/>
  <c r="J118" i="13"/>
  <c r="K92" i="13"/>
  <c r="L3" i="13"/>
  <c r="J79" i="13"/>
  <c r="L12" i="13"/>
  <c r="J12" i="13"/>
  <c r="J28" i="13"/>
  <c r="L25" i="13"/>
  <c r="J27" i="13"/>
  <c r="K107" i="13"/>
  <c r="J105" i="13"/>
  <c r="L24" i="13"/>
  <c r="J54" i="13"/>
  <c r="L61" i="13"/>
  <c r="K73" i="13"/>
  <c r="K121" i="13"/>
  <c r="K39" i="13"/>
  <c r="L34" i="13"/>
  <c r="L20" i="13"/>
  <c r="L103" i="13"/>
  <c r="L38" i="13"/>
  <c r="K7" i="13"/>
  <c r="K125" i="13"/>
  <c r="L79" i="13"/>
  <c r="L119" i="13"/>
  <c r="K87" i="13"/>
  <c r="K95" i="13"/>
  <c r="K34" i="13"/>
  <c r="J58" i="13"/>
  <c r="J16" i="13"/>
  <c r="K5" i="13"/>
  <c r="K14" i="13"/>
  <c r="K110" i="13"/>
  <c r="K41" i="13"/>
  <c r="K94" i="13"/>
  <c r="L17" i="13"/>
  <c r="L117" i="13"/>
  <c r="J69" i="13"/>
  <c r="L101" i="13"/>
  <c r="J41" i="13"/>
  <c r="L94" i="13"/>
  <c r="J117" i="13"/>
  <c r="J70" i="13"/>
  <c r="J14" i="13"/>
  <c r="K43" i="13"/>
  <c r="K106" i="13"/>
  <c r="J35" i="13"/>
  <c r="K42" i="13"/>
  <c r="L32" i="13"/>
  <c r="J90" i="13"/>
  <c r="K81" i="13"/>
  <c r="L126" i="13"/>
  <c r="L77" i="13"/>
  <c r="J56" i="13"/>
  <c r="J119" i="13"/>
  <c r="J18" i="13"/>
  <c r="J47" i="13"/>
  <c r="J67" i="13"/>
  <c r="J95" i="13"/>
  <c r="J93" i="13"/>
  <c r="J100" i="13"/>
  <c r="K23" i="13"/>
  <c r="J26" i="13"/>
  <c r="K2" i="13"/>
  <c r="K90" i="13"/>
  <c r="L128" i="13"/>
  <c r="L57" i="13"/>
  <c r="K105" i="13"/>
  <c r="K37" i="13"/>
  <c r="J51" i="13"/>
  <c r="K51" i="13"/>
  <c r="K40" i="13"/>
  <c r="L80" i="13"/>
  <c r="K78" i="13"/>
  <c r="L54" i="13"/>
  <c r="J45" i="13"/>
  <c r="J22" i="13"/>
  <c r="L40" i="13"/>
  <c r="K123" i="13"/>
  <c r="K69" i="13"/>
  <c r="K102" i="13"/>
  <c r="L27" i="13"/>
  <c r="J39" i="13"/>
  <c r="K36" i="13"/>
  <c r="L52" i="13"/>
  <c r="K54" i="13"/>
  <c r="L116" i="13"/>
  <c r="K57" i="13"/>
  <c r="L35" i="13"/>
  <c r="K101" i="13"/>
  <c r="K29" i="13"/>
  <c r="L118" i="13"/>
  <c r="J78" i="13"/>
  <c r="K66" i="13"/>
  <c r="K99" i="13"/>
  <c r="K47" i="13"/>
  <c r="J65" i="13"/>
  <c r="K31" i="13"/>
  <c r="L48" i="13"/>
  <c r="J106" i="13"/>
  <c r="J73" i="13"/>
  <c r="L30" i="13"/>
  <c r="L95" i="13"/>
  <c r="K63" i="13"/>
  <c r="L55" i="13"/>
  <c r="K79" i="13"/>
  <c r="J123" i="13"/>
  <c r="K82" i="13"/>
  <c r="J2" i="13"/>
  <c r="K62" i="13"/>
  <c r="L51" i="13"/>
  <c r="K126" i="13"/>
  <c r="J99" i="13"/>
  <c r="J8" i="13"/>
  <c r="L15" i="13"/>
  <c r="L47" i="13"/>
  <c r="J107" i="13"/>
  <c r="L96" i="13"/>
  <c r="L42" i="13"/>
  <c r="K20" i="13"/>
  <c r="J125" i="13"/>
  <c r="K116" i="13"/>
  <c r="K100" i="13"/>
  <c r="L66" i="13"/>
  <c r="J42" i="13"/>
  <c r="J74" i="13"/>
  <c r="L65" i="13"/>
  <c r="L91" i="13"/>
  <c r="K113" i="13"/>
  <c r="K16" i="13"/>
  <c r="J86" i="13"/>
  <c r="J23" i="13"/>
  <c r="K91" i="13"/>
  <c r="L89" i="13"/>
  <c r="L112" i="13"/>
  <c r="J109" i="13"/>
  <c r="L36" i="13"/>
  <c r="J38" i="13"/>
  <c r="L109" i="13"/>
  <c r="K128" i="13"/>
  <c r="L64" i="13"/>
  <c r="J30" i="13"/>
  <c r="J84" i="13"/>
  <c r="K55" i="13"/>
  <c r="J62" i="13"/>
  <c r="L46" i="13"/>
  <c r="J72" i="13"/>
  <c r="J5" i="13"/>
  <c r="J43" i="13"/>
  <c r="L127" i="13"/>
  <c r="K85" i="13"/>
  <c r="K111" i="13"/>
  <c r="K93" i="13"/>
  <c r="L22" i="13"/>
  <c r="J92" i="13"/>
  <c r="L98" i="13"/>
  <c r="L106" i="13"/>
  <c r="J37" i="13"/>
  <c r="K68" i="13"/>
  <c r="K48" i="13"/>
  <c r="K6" i="13"/>
  <c r="K115" i="13"/>
  <c r="K27" i="13"/>
  <c r="J124" i="13"/>
  <c r="L28" i="13"/>
  <c r="K84" i="13"/>
  <c r="K45" i="13"/>
  <c r="L72" i="13"/>
  <c r="J48" i="13"/>
  <c r="J3" i="13"/>
  <c r="L58" i="13"/>
  <c r="K97" i="13"/>
  <c r="K52" i="13"/>
  <c r="J89" i="13"/>
  <c r="K35" i="13"/>
  <c r="L70" i="13"/>
  <c r="K22" i="13"/>
  <c r="L107" i="13"/>
  <c r="L69" i="13"/>
  <c r="J11" i="13"/>
  <c r="J71" i="13"/>
  <c r="J88" i="13"/>
  <c r="J91" i="13"/>
  <c r="J110" i="13"/>
  <c r="J50" i="13"/>
  <c r="K53" i="13"/>
  <c r="J10" i="13"/>
  <c r="L125" i="13"/>
  <c r="L50" i="13"/>
  <c r="L45" i="13"/>
  <c r="L8" i="13"/>
  <c r="L75" i="13"/>
  <c r="K9" i="13"/>
  <c r="K127" i="13"/>
  <c r="J64" i="13"/>
  <c r="K119" i="13"/>
  <c r="J102" i="13"/>
  <c r="K10" i="13"/>
  <c r="J80" i="13"/>
  <c r="K114" i="13"/>
  <c r="K19" i="13"/>
  <c r="K61" i="13"/>
  <c r="L59" i="13"/>
  <c r="J40" i="13"/>
  <c r="L105" i="13"/>
  <c r="L84" i="13"/>
  <c r="L88" i="13"/>
  <c r="J6" i="13"/>
  <c r="J44" i="13"/>
  <c r="L104" i="13"/>
  <c r="J126" i="13"/>
  <c r="L74" i="13"/>
  <c r="L29" i="13"/>
  <c r="J59" i="13"/>
  <c r="K56" i="13"/>
  <c r="L100" i="13"/>
  <c r="L13" i="13"/>
  <c r="L62" i="13"/>
  <c r="K26" i="13"/>
  <c r="L86" i="13"/>
  <c r="K103" i="13"/>
  <c r="L2" i="13"/>
  <c r="J120" i="13"/>
  <c r="L56" i="13"/>
  <c r="J7" i="13"/>
  <c r="L83" i="13"/>
  <c r="L68" i="13"/>
  <c r="L26" i="13"/>
  <c r="K24" i="13"/>
  <c r="J83" i="13"/>
  <c r="L90" i="13"/>
  <c r="J34" i="13"/>
  <c r="J111" i="13"/>
  <c r="K32" i="13"/>
  <c r="J19" i="13"/>
  <c r="J82" i="13"/>
  <c r="J13" i="13"/>
  <c r="J36" i="13"/>
  <c r="L41" i="13"/>
  <c r="K60" i="13"/>
  <c r="J98" i="13"/>
  <c r="J94" i="13"/>
  <c r="K72" i="13"/>
  <c r="J114" i="13"/>
  <c r="L31" i="13"/>
  <c r="K75" i="13"/>
  <c r="K118" i="13"/>
  <c r="J96" i="13"/>
  <c r="L10" i="13"/>
  <c r="K65" i="13"/>
  <c r="L121" i="13"/>
  <c r="J128" i="13"/>
  <c r="N4" i="12" l="1"/>
  <c r="O4" i="12" l="1"/>
  <c r="B2" i="8"/>
  <c r="B4" i="8" s="1"/>
  <c r="P4" i="12" l="1"/>
  <c r="B3" i="8"/>
  <c r="C10" i="1"/>
  <c r="D10" i="1" s="1"/>
  <c r="Q4" i="12" l="1"/>
  <c r="D11" i="1"/>
  <c r="C31" i="3"/>
  <c r="R4" i="12" l="1"/>
  <c r="D5" i="1"/>
  <c r="S4" i="12" l="1"/>
  <c r="AD190" i="11"/>
  <c r="C190" i="11"/>
  <c r="AD189" i="11"/>
  <c r="C189" i="11"/>
  <c r="AD188" i="11"/>
  <c r="C188" i="11"/>
  <c r="AD187" i="11"/>
  <c r="C187" i="11"/>
  <c r="AD186" i="11"/>
  <c r="C186" i="11"/>
  <c r="AD185" i="11"/>
  <c r="C185" i="11"/>
  <c r="AD184" i="11"/>
  <c r="C184" i="11"/>
  <c r="AD183" i="11"/>
  <c r="C183" i="11"/>
  <c r="AD182" i="11"/>
  <c r="C182" i="11"/>
  <c r="AD181" i="11"/>
  <c r="C181" i="11"/>
  <c r="AD180" i="11"/>
  <c r="C180" i="11"/>
  <c r="AD179" i="11"/>
  <c r="D179" i="11"/>
  <c r="C179" i="11"/>
  <c r="AD178" i="11"/>
  <c r="C178" i="11"/>
  <c r="AD177" i="11"/>
  <c r="C177" i="11"/>
  <c r="AD176" i="11"/>
  <c r="C176" i="11"/>
  <c r="AD175" i="11"/>
  <c r="C175" i="11"/>
  <c r="D175" i="11" s="1"/>
  <c r="AD174" i="11"/>
  <c r="C174" i="11"/>
  <c r="AD173" i="11"/>
  <c r="C173" i="11"/>
  <c r="D173" i="11" s="1"/>
  <c r="AD172" i="11"/>
  <c r="C172" i="11"/>
  <c r="AD171" i="11"/>
  <c r="C171" i="11"/>
  <c r="D171" i="11" s="1"/>
  <c r="AD170" i="11"/>
  <c r="C170" i="11"/>
  <c r="AD169" i="11"/>
  <c r="C169" i="11"/>
  <c r="AD168" i="11"/>
  <c r="C168" i="11"/>
  <c r="AD167" i="11"/>
  <c r="C167" i="11"/>
  <c r="AD166" i="11"/>
  <c r="C166" i="11"/>
  <c r="AD165" i="11"/>
  <c r="C165" i="11"/>
  <c r="AD164" i="11"/>
  <c r="C164" i="11"/>
  <c r="AD163" i="11"/>
  <c r="C163" i="11"/>
  <c r="AD162" i="11"/>
  <c r="C162" i="11"/>
  <c r="AD161" i="11"/>
  <c r="C161" i="11"/>
  <c r="AD160" i="11"/>
  <c r="C160" i="11"/>
  <c r="AD159" i="11"/>
  <c r="C159" i="11"/>
  <c r="AD158" i="11"/>
  <c r="C158" i="11"/>
  <c r="AD157" i="11"/>
  <c r="C157" i="11"/>
  <c r="AD156" i="11"/>
  <c r="C156" i="11"/>
  <c r="AD155" i="11"/>
  <c r="C155" i="11"/>
  <c r="AD154" i="11"/>
  <c r="C154" i="11"/>
  <c r="AD153" i="11"/>
  <c r="C153" i="11"/>
  <c r="AD152" i="11"/>
  <c r="C152" i="11"/>
  <c r="AD151" i="11"/>
  <c r="D151" i="11"/>
  <c r="C151" i="11"/>
  <c r="AD150" i="11"/>
  <c r="C150" i="11"/>
  <c r="AD149" i="11"/>
  <c r="C149" i="11"/>
  <c r="D149" i="11" s="1"/>
  <c r="AD148" i="11"/>
  <c r="C148" i="11"/>
  <c r="D148" i="11" s="1"/>
  <c r="AD147" i="11"/>
  <c r="C147" i="11"/>
  <c r="AD146" i="11"/>
  <c r="C146" i="11"/>
  <c r="AD145" i="11"/>
  <c r="C145" i="11"/>
  <c r="AD144" i="11"/>
  <c r="C144" i="11"/>
  <c r="AD143" i="11"/>
  <c r="C143" i="11"/>
  <c r="AD142" i="11"/>
  <c r="C142" i="11"/>
  <c r="AD141" i="11"/>
  <c r="C141" i="11"/>
  <c r="AD140" i="11"/>
  <c r="C140" i="11"/>
  <c r="AD139" i="11"/>
  <c r="C139" i="11"/>
  <c r="D139" i="11" s="1"/>
  <c r="AD138" i="11"/>
  <c r="C138" i="11"/>
  <c r="AD137" i="11"/>
  <c r="C137" i="11"/>
  <c r="AD136" i="11"/>
  <c r="C136" i="11"/>
  <c r="D136" i="11" s="1"/>
  <c r="AD135" i="11"/>
  <c r="C135" i="11"/>
  <c r="AD134" i="11"/>
  <c r="C134" i="11"/>
  <c r="AD133" i="11"/>
  <c r="C133" i="11"/>
  <c r="AD132" i="11"/>
  <c r="C132" i="11"/>
  <c r="AD131" i="11"/>
  <c r="C131" i="11"/>
  <c r="AD130" i="11"/>
  <c r="C130" i="11"/>
  <c r="AD129" i="11"/>
  <c r="C129" i="11"/>
  <c r="AD128" i="11"/>
  <c r="C128" i="11"/>
  <c r="AD127" i="11"/>
  <c r="C127" i="11"/>
  <c r="D127" i="11" s="1"/>
  <c r="AD126" i="11"/>
  <c r="C126" i="11"/>
  <c r="AD125" i="11"/>
  <c r="C125" i="11"/>
  <c r="D125" i="11" s="1"/>
  <c r="AD124" i="11"/>
  <c r="C124" i="11"/>
  <c r="D124" i="11" s="1"/>
  <c r="AD123" i="11"/>
  <c r="C123" i="11"/>
  <c r="AD122" i="11"/>
  <c r="C122" i="11"/>
  <c r="AD121" i="11"/>
  <c r="C121" i="11"/>
  <c r="AD120" i="11"/>
  <c r="C120" i="11"/>
  <c r="D120" i="11" s="1"/>
  <c r="AD119" i="11"/>
  <c r="C119" i="11"/>
  <c r="AD118" i="11"/>
  <c r="C118" i="11"/>
  <c r="D118" i="11" s="1"/>
  <c r="AD117" i="11"/>
  <c r="C117" i="11"/>
  <c r="AD116" i="11"/>
  <c r="C116" i="11"/>
  <c r="D116" i="11" s="1"/>
  <c r="AD115" i="11"/>
  <c r="C115" i="11"/>
  <c r="AD114" i="11"/>
  <c r="C114" i="11"/>
  <c r="AD113" i="11"/>
  <c r="C113" i="11"/>
  <c r="D113" i="11" s="1"/>
  <c r="AD112" i="11"/>
  <c r="C112" i="11"/>
  <c r="D112" i="11" s="1"/>
  <c r="AD111" i="11"/>
  <c r="C111" i="11"/>
  <c r="D111" i="11" s="1"/>
  <c r="AD110" i="11"/>
  <c r="C110" i="11"/>
  <c r="AD109" i="11"/>
  <c r="C109" i="11"/>
  <c r="AD108" i="11"/>
  <c r="C108" i="11"/>
  <c r="D108" i="11" s="1"/>
  <c r="AD107" i="11"/>
  <c r="C107" i="11"/>
  <c r="D107" i="11" s="1"/>
  <c r="AD106" i="11"/>
  <c r="C106" i="11"/>
  <c r="AD105" i="11"/>
  <c r="C105" i="11"/>
  <c r="AD104" i="11"/>
  <c r="C104" i="11"/>
  <c r="D104" i="11" s="1"/>
  <c r="AD103" i="11"/>
  <c r="C103" i="11"/>
  <c r="D103" i="11" s="1"/>
  <c r="AD102" i="11"/>
  <c r="C102" i="11"/>
  <c r="AD101" i="11"/>
  <c r="C101" i="11"/>
  <c r="AD100" i="11"/>
  <c r="C100" i="11"/>
  <c r="AD99" i="11"/>
  <c r="C99" i="11"/>
  <c r="D99" i="11" s="1"/>
  <c r="AD98" i="11"/>
  <c r="C98" i="11"/>
  <c r="AD97" i="11"/>
  <c r="C97" i="11"/>
  <c r="AD96" i="11"/>
  <c r="C96" i="11"/>
  <c r="AD95" i="11"/>
  <c r="C95" i="11"/>
  <c r="D95" i="11" s="1"/>
  <c r="AD94" i="11"/>
  <c r="C94" i="11"/>
  <c r="AD93" i="11"/>
  <c r="C93" i="11"/>
  <c r="AD92" i="11"/>
  <c r="C92" i="11"/>
  <c r="AD91" i="11"/>
  <c r="C91" i="11"/>
  <c r="D91" i="11" s="1"/>
  <c r="AD90" i="11"/>
  <c r="C90" i="11"/>
  <c r="AD89" i="11"/>
  <c r="C89" i="11"/>
  <c r="AD88" i="11"/>
  <c r="C88" i="11"/>
  <c r="AD87" i="11"/>
  <c r="C87" i="11"/>
  <c r="D87" i="11" s="1"/>
  <c r="AD86" i="11"/>
  <c r="C86" i="11"/>
  <c r="AD85" i="11"/>
  <c r="C85" i="11"/>
  <c r="AD84" i="11"/>
  <c r="C84" i="11"/>
  <c r="AD83" i="11"/>
  <c r="D83" i="11"/>
  <c r="C83" i="11"/>
  <c r="AD82" i="11"/>
  <c r="C82" i="11"/>
  <c r="D82" i="11" s="1"/>
  <c r="AD81" i="11"/>
  <c r="C81" i="11"/>
  <c r="AD80" i="11"/>
  <c r="C80" i="11"/>
  <c r="D80" i="11" s="1"/>
  <c r="AD79" i="11"/>
  <c r="C79" i="11"/>
  <c r="D79" i="11" s="1"/>
  <c r="AD78" i="11"/>
  <c r="C78" i="11"/>
  <c r="D78" i="11" s="1"/>
  <c r="AD77" i="11"/>
  <c r="C77" i="11"/>
  <c r="AD76" i="11"/>
  <c r="C76" i="11"/>
  <c r="D76" i="11" s="1"/>
  <c r="AD75" i="11"/>
  <c r="C75" i="11"/>
  <c r="D75" i="11" s="1"/>
  <c r="AD74" i="11"/>
  <c r="C74" i="11"/>
  <c r="D74" i="11" s="1"/>
  <c r="AD73" i="11"/>
  <c r="C73" i="11"/>
  <c r="AD72" i="11"/>
  <c r="C72" i="11"/>
  <c r="AD71" i="11"/>
  <c r="C71" i="11"/>
  <c r="AD70" i="11"/>
  <c r="C70" i="11"/>
  <c r="D70" i="11" s="1"/>
  <c r="AD69" i="11"/>
  <c r="C69" i="11"/>
  <c r="AD68" i="11"/>
  <c r="C68" i="11"/>
  <c r="AD67" i="11"/>
  <c r="C67" i="11"/>
  <c r="AD66" i="11"/>
  <c r="C66" i="11"/>
  <c r="D66" i="11" s="1"/>
  <c r="AD65" i="11"/>
  <c r="C65" i="11"/>
  <c r="D65" i="11" s="1"/>
  <c r="AD64" i="11"/>
  <c r="C64" i="11"/>
  <c r="D64" i="11" s="1"/>
  <c r="AD63" i="11"/>
  <c r="C63" i="11"/>
  <c r="AD62" i="11"/>
  <c r="C62" i="11"/>
  <c r="D62" i="11" s="1"/>
  <c r="AD61" i="11"/>
  <c r="C61" i="11"/>
  <c r="AD60" i="11"/>
  <c r="C60" i="11"/>
  <c r="AD59" i="11"/>
  <c r="C59" i="11"/>
  <c r="AD58" i="11"/>
  <c r="C58" i="11"/>
  <c r="AD57" i="11"/>
  <c r="C57" i="11"/>
  <c r="AD56" i="11"/>
  <c r="C56" i="11"/>
  <c r="AD55" i="11"/>
  <c r="C55" i="11"/>
  <c r="AD54" i="11"/>
  <c r="C54" i="11"/>
  <c r="AD53" i="11"/>
  <c r="C53" i="11"/>
  <c r="AD52" i="11"/>
  <c r="C52" i="11"/>
  <c r="AD51" i="11"/>
  <c r="C51" i="11"/>
  <c r="AD50" i="11"/>
  <c r="C50" i="11"/>
  <c r="AD49" i="11"/>
  <c r="C49" i="11"/>
  <c r="AD48" i="11"/>
  <c r="C48" i="11"/>
  <c r="AD47" i="11"/>
  <c r="C47" i="11"/>
  <c r="AD46" i="11"/>
  <c r="C46" i="11"/>
  <c r="AD45" i="11"/>
  <c r="C45" i="11"/>
  <c r="AD44" i="11"/>
  <c r="C44" i="11"/>
  <c r="AD43" i="11"/>
  <c r="C43" i="11"/>
  <c r="AD42" i="11"/>
  <c r="C42" i="11"/>
  <c r="AD41" i="11"/>
  <c r="C41" i="11"/>
  <c r="AD40" i="11"/>
  <c r="C40" i="11"/>
  <c r="AD39" i="11"/>
  <c r="C39" i="11"/>
  <c r="AD38" i="11"/>
  <c r="C38" i="11"/>
  <c r="AD37" i="11"/>
  <c r="C37" i="11"/>
  <c r="AD36" i="11"/>
  <c r="C36" i="11"/>
  <c r="AD35" i="11"/>
  <c r="C35" i="11"/>
  <c r="AD34" i="11"/>
  <c r="C34" i="11"/>
  <c r="AD33" i="11"/>
  <c r="C33" i="11"/>
  <c r="AD32" i="11"/>
  <c r="C32" i="11"/>
  <c r="AD31" i="11"/>
  <c r="C31" i="11"/>
  <c r="AD30" i="11"/>
  <c r="C30" i="11"/>
  <c r="AD29" i="11"/>
  <c r="C29" i="11"/>
  <c r="AD28" i="11"/>
  <c r="C28" i="11"/>
  <c r="AD27" i="11"/>
  <c r="C27" i="11"/>
  <c r="AD26" i="11"/>
  <c r="C26" i="11"/>
  <c r="AD25" i="11"/>
  <c r="C25" i="11"/>
  <c r="AD24" i="11"/>
  <c r="C24" i="11"/>
  <c r="AD23" i="11"/>
  <c r="C23" i="11"/>
  <c r="AD22" i="11"/>
  <c r="C22" i="11"/>
  <c r="AD21" i="11"/>
  <c r="C21" i="11"/>
  <c r="AD20" i="11"/>
  <c r="C20" i="11"/>
  <c r="AD19" i="11"/>
  <c r="C19" i="11"/>
  <c r="AD18" i="11"/>
  <c r="C18" i="11"/>
  <c r="AD17" i="11"/>
  <c r="C17" i="11"/>
  <c r="AD16" i="11"/>
  <c r="C16" i="11"/>
  <c r="AD15" i="11"/>
  <c r="C15" i="11"/>
  <c r="D15" i="11" s="1"/>
  <c r="AD14" i="11"/>
  <c r="C14" i="11"/>
  <c r="AD13" i="11"/>
  <c r="C13" i="11"/>
  <c r="AD12" i="11"/>
  <c r="C12" i="11"/>
  <c r="D12" i="11" s="1"/>
  <c r="AD11" i="11"/>
  <c r="C11" i="11"/>
  <c r="D11" i="11" s="1"/>
  <c r="AD10" i="11"/>
  <c r="C10" i="11"/>
  <c r="AD9" i="11"/>
  <c r="C9" i="11"/>
  <c r="AD8" i="11"/>
  <c r="C8" i="11"/>
  <c r="D8" i="11" s="1"/>
  <c r="AD7" i="11"/>
  <c r="C7" i="11"/>
  <c r="D7" i="11" s="1"/>
  <c r="AD6" i="11"/>
  <c r="C6" i="11"/>
  <c r="AD5" i="11"/>
  <c r="C5" i="11"/>
  <c r="AD4" i="11"/>
  <c r="C4" i="11"/>
  <c r="D4" i="11" s="1"/>
  <c r="AD3" i="11"/>
  <c r="C3" i="11"/>
  <c r="D3" i="11" s="1"/>
  <c r="AD2" i="11"/>
  <c r="C2" i="11"/>
  <c r="T4" i="12" l="1"/>
  <c r="D69" i="11"/>
  <c r="D85" i="11"/>
  <c r="D110" i="11"/>
  <c r="D13" i="11"/>
  <c r="D63" i="11"/>
  <c r="D67" i="11"/>
  <c r="D68" i="11"/>
  <c r="D73" i="11"/>
  <c r="D81" i="11"/>
  <c r="D88" i="11"/>
  <c r="D96" i="11"/>
  <c r="D114" i="11"/>
  <c r="D5" i="11"/>
  <c r="D9" i="11"/>
  <c r="D16" i="11"/>
  <c r="D17" i="11"/>
  <c r="D6" i="11"/>
  <c r="D10" i="11"/>
  <c r="D71" i="11"/>
  <c r="D72" i="11"/>
  <c r="D77" i="11"/>
  <c r="D84" i="11"/>
  <c r="D89" i="11"/>
  <c r="D92" i="11"/>
  <c r="D102" i="11"/>
  <c r="D106" i="11"/>
  <c r="D117" i="11"/>
  <c r="D140" i="11"/>
  <c r="D152" i="11"/>
  <c r="D93" i="11"/>
  <c r="D97" i="11"/>
  <c r="D100" i="11"/>
  <c r="D101" i="11"/>
  <c r="D109" i="11"/>
  <c r="D121" i="11"/>
  <c r="D86" i="11"/>
  <c r="D90" i="11"/>
  <c r="D94" i="11"/>
  <c r="D98" i="11"/>
  <c r="D105" i="11"/>
  <c r="D115" i="11"/>
  <c r="D131" i="11"/>
  <c r="D129" i="11"/>
  <c r="D147" i="11"/>
  <c r="D143" i="11"/>
  <c r="D144" i="11"/>
  <c r="D177" i="11"/>
  <c r="D119" i="11"/>
  <c r="D123" i="11"/>
  <c r="D128" i="11"/>
  <c r="D135" i="11"/>
  <c r="D153" i="11"/>
  <c r="D20" i="11"/>
  <c r="D26" i="11"/>
  <c r="D30" i="11"/>
  <c r="D38" i="11"/>
  <c r="D142" i="11"/>
  <c r="D183" i="11"/>
  <c r="D2" i="11"/>
  <c r="D14" i="11"/>
  <c r="D18" i="11"/>
  <c r="D32" i="11"/>
  <c r="D34" i="11"/>
  <c r="D36" i="11"/>
  <c r="D48" i="11"/>
  <c r="D50" i="11"/>
  <c r="D52" i="11"/>
  <c r="D54" i="11"/>
  <c r="D56" i="11"/>
  <c r="D19" i="11"/>
  <c r="D21" i="11"/>
  <c r="D23" i="11"/>
  <c r="D25" i="11"/>
  <c r="D27" i="11"/>
  <c r="D29" i="11"/>
  <c r="D31" i="11"/>
  <c r="D33" i="11"/>
  <c r="D35" i="11"/>
  <c r="D37" i="11"/>
  <c r="D39" i="11"/>
  <c r="D41" i="11"/>
  <c r="D43" i="11"/>
  <c r="D45" i="11"/>
  <c r="D47" i="11"/>
  <c r="D49" i="11"/>
  <c r="D51" i="11"/>
  <c r="D53" i="11"/>
  <c r="D55" i="11"/>
  <c r="D57" i="11"/>
  <c r="D59" i="11"/>
  <c r="D61" i="11"/>
  <c r="D22" i="11"/>
  <c r="D24" i="11"/>
  <c r="D28" i="11"/>
  <c r="D40" i="11"/>
  <c r="D42" i="11"/>
  <c r="D44" i="11"/>
  <c r="D46" i="11"/>
  <c r="D58" i="11"/>
  <c r="D60" i="11"/>
  <c r="D132" i="11"/>
  <c r="D122" i="11"/>
  <c r="D126" i="11"/>
  <c r="D137" i="11"/>
  <c r="D145" i="11"/>
  <c r="D168" i="11"/>
  <c r="D130" i="11"/>
  <c r="D133" i="11"/>
  <c r="D154" i="11"/>
  <c r="D134" i="11"/>
  <c r="D138" i="11"/>
  <c r="D141" i="11"/>
  <c r="D150" i="11"/>
  <c r="D146" i="11"/>
  <c r="D156" i="11"/>
  <c r="D157" i="11"/>
  <c r="D158" i="11"/>
  <c r="D164" i="11"/>
  <c r="D187" i="11"/>
  <c r="D160" i="11"/>
  <c r="D161" i="11"/>
  <c r="D162" i="11"/>
  <c r="D174" i="11"/>
  <c r="D165" i="11"/>
  <c r="D169" i="11"/>
  <c r="D166" i="11"/>
  <c r="D170" i="11"/>
  <c r="D180" i="11"/>
  <c r="D181" i="11"/>
  <c r="D185" i="11"/>
  <c r="D189" i="11"/>
  <c r="D155" i="11"/>
  <c r="D159" i="11"/>
  <c r="D163" i="11"/>
  <c r="D167" i="11"/>
  <c r="D172" i="11"/>
  <c r="D176" i="11"/>
  <c r="D178" i="11"/>
  <c r="D182" i="11"/>
  <c r="D184" i="11"/>
  <c r="D186" i="11"/>
  <c r="D188" i="11"/>
  <c r="D190" i="11"/>
  <c r="P4" i="8"/>
  <c r="R5" i="8" s="1"/>
  <c r="S5" i="8" s="1"/>
  <c r="L4" i="8"/>
  <c r="N5" i="8" s="1"/>
  <c r="O5" i="8" s="1"/>
  <c r="H4" i="8"/>
  <c r="J5" i="8" s="1"/>
  <c r="K5" i="8" s="1"/>
  <c r="F2" i="8"/>
  <c r="F4" i="8" s="1"/>
  <c r="C5" i="7"/>
  <c r="C4" i="7"/>
  <c r="C3" i="7"/>
  <c r="C2" i="7"/>
  <c r="C3" i="6"/>
  <c r="C2" i="6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C40" i="3"/>
  <c r="C39" i="3"/>
  <c r="C38" i="3"/>
  <c r="C37" i="3"/>
  <c r="C36" i="3"/>
  <c r="C35" i="3"/>
  <c r="C34" i="3"/>
  <c r="C33" i="3"/>
  <c r="C32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3" i="3"/>
  <c r="C11" i="3"/>
  <c r="C9" i="3"/>
  <c r="C7" i="3"/>
  <c r="C6" i="3"/>
  <c r="C5" i="3"/>
  <c r="C4" i="3"/>
  <c r="C3" i="3"/>
  <c r="C2" i="3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4" i="5"/>
  <c r="D3" i="5"/>
  <c r="D2" i="5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Q53" i="2"/>
  <c r="P53" i="2"/>
  <c r="N53" i="2"/>
  <c r="C53" i="2"/>
  <c r="AP52" i="2"/>
  <c r="AB52" i="2"/>
  <c r="R52" i="2"/>
  <c r="N52" i="2"/>
  <c r="D52" i="2"/>
  <c r="C52" i="2"/>
  <c r="AB51" i="2"/>
  <c r="R51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Q45" i="2"/>
  <c r="P45" i="2"/>
  <c r="O45" i="2"/>
  <c r="N45" i="2"/>
  <c r="C45" i="2"/>
  <c r="AP44" i="2"/>
  <c r="AG44" i="2"/>
  <c r="R44" i="2"/>
  <c r="N44" i="2"/>
  <c r="D44" i="2"/>
  <c r="C44" i="2"/>
  <c r="AG43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Q37" i="2"/>
  <c r="P37" i="2"/>
  <c r="O37" i="2"/>
  <c r="N37" i="2"/>
  <c r="C37" i="2"/>
  <c r="AP36" i="2"/>
  <c r="R36" i="2"/>
  <c r="N36" i="2"/>
  <c r="D36" i="2"/>
  <c r="C36" i="2"/>
  <c r="R35" i="2"/>
  <c r="S29" i="2"/>
  <c r="R29" i="2"/>
  <c r="Q29" i="2"/>
  <c r="P29" i="2"/>
  <c r="O29" i="2"/>
  <c r="N29" i="2"/>
  <c r="C29" i="2"/>
  <c r="BI28" i="2"/>
  <c r="AY28" i="2"/>
  <c r="AO28" i="2"/>
  <c r="U28" i="2"/>
  <c r="T28" i="2"/>
  <c r="Q28" i="2"/>
  <c r="N28" i="2"/>
  <c r="D28" i="2"/>
  <c r="C28" i="2"/>
  <c r="AY27" i="2"/>
  <c r="AO27" i="2"/>
  <c r="AT29" i="2" s="1"/>
  <c r="U27" i="2"/>
  <c r="S21" i="2"/>
  <c r="R21" i="2"/>
  <c r="Q21" i="2"/>
  <c r="P21" i="2"/>
  <c r="O21" i="2"/>
  <c r="N21" i="2"/>
  <c r="C21" i="2"/>
  <c r="BI20" i="2"/>
  <c r="AY20" i="2"/>
  <c r="AM20" i="2"/>
  <c r="U20" i="2"/>
  <c r="T20" i="2"/>
  <c r="Q20" i="2"/>
  <c r="N20" i="2"/>
  <c r="D20" i="2"/>
  <c r="C20" i="2"/>
  <c r="AY19" i="2"/>
  <c r="AM19" i="2"/>
  <c r="S13" i="2"/>
  <c r="R13" i="2"/>
  <c r="Q13" i="2"/>
  <c r="P13" i="2"/>
  <c r="O13" i="2"/>
  <c r="N13" i="2"/>
  <c r="C13" i="2"/>
  <c r="BI12" i="2"/>
  <c r="AY12" i="2"/>
  <c r="AS12" i="2"/>
  <c r="U12" i="2"/>
  <c r="T12" i="2"/>
  <c r="Q12" i="2"/>
  <c r="N12" i="2"/>
  <c r="D12" i="2"/>
  <c r="C12" i="2"/>
  <c r="AY11" i="2"/>
  <c r="AS11" i="2"/>
  <c r="U11" i="2"/>
  <c r="P5" i="2"/>
  <c r="O5" i="2"/>
  <c r="N5" i="2"/>
  <c r="C5" i="2"/>
  <c r="BI4" i="2"/>
  <c r="BG4" i="2"/>
  <c r="Q4" i="2"/>
  <c r="N4" i="2"/>
  <c r="D4" i="2"/>
  <c r="C4" i="2"/>
  <c r="BG3" i="2"/>
  <c r="C17" i="1"/>
  <c r="BI27" i="2" s="1"/>
  <c r="D16" i="1"/>
  <c r="E16" i="1" s="1"/>
  <c r="D14" i="1"/>
  <c r="T27" i="2" s="1"/>
  <c r="T29" i="2" s="1"/>
  <c r="U19" i="2"/>
  <c r="D7" i="1"/>
  <c r="E7" i="1" s="1"/>
  <c r="D6" i="1"/>
  <c r="AV13" i="2" s="1"/>
  <c r="AL37" i="2"/>
  <c r="C3" i="1"/>
  <c r="D43" i="2" l="1"/>
  <c r="D59" i="2"/>
  <c r="O23" i="2"/>
  <c r="AU39" i="2"/>
  <c r="BC39" i="2"/>
  <c r="O15" i="2"/>
  <c r="AQ55" i="2"/>
  <c r="AY55" i="2"/>
  <c r="BG55" i="2"/>
  <c r="AU47" i="2"/>
  <c r="BC47" i="2"/>
  <c r="BK12" i="2"/>
  <c r="O31" i="2"/>
  <c r="AU55" i="2"/>
  <c r="BC55" i="2"/>
  <c r="AQ39" i="2"/>
  <c r="AY39" i="2"/>
  <c r="BG39" i="2"/>
  <c r="AQ47" i="2"/>
  <c r="AY47" i="2"/>
  <c r="BG47" i="2"/>
  <c r="BK20" i="2"/>
  <c r="U4" i="12"/>
  <c r="B9" i="8"/>
  <c r="B7" i="8"/>
  <c r="B8" i="8"/>
  <c r="B6" i="8"/>
  <c r="B5" i="8"/>
  <c r="D17" i="1"/>
  <c r="BJ21" i="2" s="1"/>
  <c r="BK4" i="2"/>
  <c r="BK44" i="2"/>
  <c r="BI19" i="2"/>
  <c r="BK28" i="2"/>
  <c r="BK52" i="2"/>
  <c r="BK36" i="2"/>
  <c r="D3" i="1"/>
  <c r="D19" i="2"/>
  <c r="AJ37" i="2"/>
  <c r="U13" i="2"/>
  <c r="AK13" i="2"/>
  <c r="V37" i="2"/>
  <c r="AC13" i="2"/>
  <c r="AG13" i="2"/>
  <c r="Y13" i="2"/>
  <c r="AO13" i="2"/>
  <c r="AC37" i="2"/>
  <c r="M5" i="8"/>
  <c r="L5" i="8" s="1"/>
  <c r="E6" i="1"/>
  <c r="BI3" i="2"/>
  <c r="BG5" i="2"/>
  <c r="V13" i="2"/>
  <c r="Z13" i="2"/>
  <c r="AD13" i="2"/>
  <c r="AH13" i="2"/>
  <c r="AL13" i="2"/>
  <c r="AP13" i="2"/>
  <c r="AT13" i="2"/>
  <c r="AX13" i="2"/>
  <c r="T19" i="2"/>
  <c r="T21" i="2" s="1"/>
  <c r="AO29" i="2"/>
  <c r="X37" i="2"/>
  <c r="AD37" i="2"/>
  <c r="AW13" i="2"/>
  <c r="AV29" i="2"/>
  <c r="AR29" i="2"/>
  <c r="AS29" i="2"/>
  <c r="AM37" i="2"/>
  <c r="AI37" i="2"/>
  <c r="AE37" i="2"/>
  <c r="AA37" i="2"/>
  <c r="W37" i="2"/>
  <c r="S37" i="2"/>
  <c r="AK37" i="2"/>
  <c r="AF37" i="2"/>
  <c r="Z37" i="2"/>
  <c r="U37" i="2"/>
  <c r="E14" i="1"/>
  <c r="D3" i="2"/>
  <c r="BH5" i="2"/>
  <c r="D11" i="2"/>
  <c r="W13" i="2"/>
  <c r="AA13" i="2"/>
  <c r="AE13" i="2"/>
  <c r="AI13" i="2"/>
  <c r="AM13" i="2"/>
  <c r="AQ13" i="2"/>
  <c r="AU13" i="2"/>
  <c r="D27" i="2"/>
  <c r="AP29" i="2"/>
  <c r="AU29" i="2"/>
  <c r="R37" i="2"/>
  <c r="Y37" i="2"/>
  <c r="AG37" i="2"/>
  <c r="AN37" i="2"/>
  <c r="AS13" i="2"/>
  <c r="AX29" i="2"/>
  <c r="D51" i="2"/>
  <c r="D35" i="2"/>
  <c r="E5" i="1"/>
  <c r="T11" i="2"/>
  <c r="T13" i="2" s="1"/>
  <c r="BI11" i="2"/>
  <c r="X13" i="2"/>
  <c r="AB13" i="2"/>
  <c r="AF13" i="2"/>
  <c r="AJ13" i="2"/>
  <c r="AN13" i="2"/>
  <c r="AR13" i="2"/>
  <c r="AQ29" i="2"/>
  <c r="AQ31" i="2" s="1"/>
  <c r="AW29" i="2"/>
  <c r="T37" i="2"/>
  <c r="AB37" i="2"/>
  <c r="AH37" i="2"/>
  <c r="AO37" i="2"/>
  <c r="R43" i="2"/>
  <c r="F9" i="8"/>
  <c r="F6" i="8"/>
  <c r="F8" i="8"/>
  <c r="F5" i="8"/>
  <c r="Q5" i="8"/>
  <c r="F7" i="8"/>
  <c r="I5" i="8"/>
  <c r="AU15" i="2" l="1"/>
  <c r="G53" i="2"/>
  <c r="K61" i="2"/>
  <c r="J61" i="2"/>
  <c r="I61" i="2"/>
  <c r="H61" i="2"/>
  <c r="G61" i="2"/>
  <c r="F61" i="2"/>
  <c r="M61" i="2"/>
  <c r="E61" i="2"/>
  <c r="L61" i="2"/>
  <c r="D61" i="2"/>
  <c r="C63" i="2" s="1"/>
  <c r="AI39" i="2"/>
  <c r="BI13" i="2"/>
  <c r="BI5" i="2"/>
  <c r="BJ5" i="2"/>
  <c r="E17" i="1"/>
  <c r="BJ13" i="2"/>
  <c r="AU31" i="2"/>
  <c r="BI29" i="2"/>
  <c r="BJ29" i="2"/>
  <c r="BI21" i="2"/>
  <c r="BG7" i="2"/>
  <c r="B11" i="8"/>
  <c r="B16" i="8"/>
  <c r="F10" i="8"/>
  <c r="W39" i="2"/>
  <c r="AQ15" i="2"/>
  <c r="AA39" i="2"/>
  <c r="AM15" i="2"/>
  <c r="AE39" i="2"/>
  <c r="AE15" i="2"/>
  <c r="AM39" i="2"/>
  <c r="O39" i="2"/>
  <c r="AI15" i="2"/>
  <c r="AA15" i="2"/>
  <c r="W15" i="2"/>
  <c r="S15" i="2"/>
  <c r="S39" i="2"/>
  <c r="V4" i="12"/>
  <c r="I37" i="2"/>
  <c r="G29" i="2"/>
  <c r="L13" i="2"/>
  <c r="E5" i="2"/>
  <c r="E21" i="2"/>
  <c r="H29" i="2"/>
  <c r="E45" i="2"/>
  <c r="K37" i="2"/>
  <c r="E53" i="2"/>
  <c r="H37" i="2"/>
  <c r="F29" i="2"/>
  <c r="K13" i="2"/>
  <c r="L5" i="2"/>
  <c r="D53" i="2"/>
  <c r="F45" i="2"/>
  <c r="M37" i="2"/>
  <c r="J29" i="2"/>
  <c r="K5" i="2"/>
  <c r="J21" i="2"/>
  <c r="J53" i="2"/>
  <c r="H21" i="2"/>
  <c r="H13" i="2"/>
  <c r="K45" i="2"/>
  <c r="M13" i="2"/>
  <c r="I21" i="2"/>
  <c r="L29" i="2"/>
  <c r="J45" i="2"/>
  <c r="D45" i="2"/>
  <c r="I53" i="2"/>
  <c r="G13" i="2"/>
  <c r="H5" i="2"/>
  <c r="L53" i="2"/>
  <c r="E37" i="2"/>
  <c r="E29" i="2"/>
  <c r="J13" i="2"/>
  <c r="G5" i="2"/>
  <c r="D21" i="2"/>
  <c r="I45" i="2"/>
  <c r="D13" i="2"/>
  <c r="M5" i="2"/>
  <c r="I13" i="2"/>
  <c r="M21" i="2"/>
  <c r="F37" i="2"/>
  <c r="H53" i="2"/>
  <c r="G55" i="2" s="1"/>
  <c r="H45" i="2"/>
  <c r="M53" i="2"/>
  <c r="L21" i="2"/>
  <c r="D5" i="2"/>
  <c r="D37" i="2"/>
  <c r="F53" i="2"/>
  <c r="K21" i="2"/>
  <c r="F13" i="2"/>
  <c r="E3" i="1"/>
  <c r="E13" i="2"/>
  <c r="J37" i="2"/>
  <c r="M29" i="2"/>
  <c r="I5" i="2"/>
  <c r="J5" i="2"/>
  <c r="D29" i="2"/>
  <c r="L37" i="2"/>
  <c r="G37" i="2"/>
  <c r="L45" i="2"/>
  <c r="G45" i="2"/>
  <c r="G47" i="2" s="1"/>
  <c r="K29" i="2"/>
  <c r="K31" i="2" s="1"/>
  <c r="G21" i="2"/>
  <c r="G23" i="2" s="1"/>
  <c r="K53" i="2"/>
  <c r="M45" i="2"/>
  <c r="F21" i="2"/>
  <c r="I29" i="2"/>
  <c r="F5" i="2"/>
  <c r="AK21" i="2"/>
  <c r="AG21" i="2"/>
  <c r="AC21" i="2"/>
  <c r="Y21" i="2"/>
  <c r="U21" i="2"/>
  <c r="AH21" i="2"/>
  <c r="AB21" i="2"/>
  <c r="W21" i="2"/>
  <c r="AI21" i="2"/>
  <c r="AL21" i="2"/>
  <c r="AF21" i="2"/>
  <c r="AA21" i="2"/>
  <c r="V21" i="2"/>
  <c r="E10" i="1"/>
  <c r="AD21" i="2"/>
  <c r="AJ21" i="2"/>
  <c r="AE21" i="2"/>
  <c r="Z21" i="2"/>
  <c r="X21" i="2"/>
  <c r="AF45" i="2"/>
  <c r="AB45" i="2"/>
  <c r="X45" i="2"/>
  <c r="T45" i="2"/>
  <c r="AD45" i="2"/>
  <c r="Y45" i="2"/>
  <c r="S45" i="2"/>
  <c r="AA45" i="2"/>
  <c r="U45" i="2"/>
  <c r="Z45" i="2"/>
  <c r="R45" i="2"/>
  <c r="O47" i="2" s="1"/>
  <c r="AC45" i="2"/>
  <c r="AE45" i="2"/>
  <c r="W45" i="2"/>
  <c r="V45" i="2"/>
  <c r="E11" i="1"/>
  <c r="H5" i="8"/>
  <c r="P5" i="8"/>
  <c r="N6" i="8"/>
  <c r="O6" i="8" s="1"/>
  <c r="W47" i="2" l="1"/>
  <c r="G63" i="2"/>
  <c r="K63" i="2"/>
  <c r="AA47" i="2"/>
  <c r="C39" i="2"/>
  <c r="AI23" i="2"/>
  <c r="K15" i="2"/>
  <c r="S23" i="2"/>
  <c r="S47" i="2"/>
  <c r="C7" i="2"/>
  <c r="K39" i="2"/>
  <c r="BK37" i="2"/>
  <c r="AE23" i="2"/>
  <c r="C15" i="2"/>
  <c r="K47" i="2"/>
  <c r="W23" i="2"/>
  <c r="G15" i="2"/>
  <c r="C55" i="2"/>
  <c r="G39" i="2"/>
  <c r="C23" i="2"/>
  <c r="G7" i="2"/>
  <c r="C47" i="2"/>
  <c r="C31" i="2"/>
  <c r="K23" i="2"/>
  <c r="AA23" i="2"/>
  <c r="K55" i="2"/>
  <c r="K7" i="2"/>
  <c r="G31" i="2"/>
  <c r="F13" i="8"/>
  <c r="F16" i="8" s="1"/>
  <c r="B13" i="8"/>
  <c r="D2" i="8" s="1"/>
  <c r="D3" i="8" s="1"/>
  <c r="D4" i="8" s="1"/>
  <c r="D7" i="8" s="1"/>
  <c r="D11" i="8" s="1"/>
  <c r="W4" i="12"/>
  <c r="F14" i="8"/>
  <c r="F17" i="8" s="1"/>
  <c r="F15" i="8"/>
  <c r="AF1" i="11"/>
  <c r="J63" i="11" s="1"/>
  <c r="F11" i="8"/>
  <c r="J6" i="8"/>
  <c r="K6" i="8" s="1"/>
  <c r="R6" i="8"/>
  <c r="S6" i="8" s="1"/>
  <c r="M6" i="8"/>
  <c r="F21" i="8" l="1"/>
  <c r="F24" i="8" s="1"/>
  <c r="F18" i="8"/>
  <c r="BK39" i="2"/>
  <c r="F19" i="8"/>
  <c r="F22" i="8" s="1"/>
  <c r="X4" i="12"/>
  <c r="F20" i="8"/>
  <c r="F23" i="8" s="1"/>
  <c r="H190" i="11"/>
  <c r="J150" i="11"/>
  <c r="E185" i="11"/>
  <c r="Y181" i="11"/>
  <c r="J190" i="11"/>
  <c r="K158" i="11"/>
  <c r="W108" i="11"/>
  <c r="W5" i="11"/>
  <c r="M151" i="11"/>
  <c r="L140" i="11"/>
  <c r="V190" i="11"/>
  <c r="J54" i="11"/>
  <c r="X37" i="11"/>
  <c r="AA169" i="11"/>
  <c r="U138" i="11"/>
  <c r="M123" i="11"/>
  <c r="H178" i="11"/>
  <c r="K175" i="11"/>
  <c r="R187" i="11"/>
  <c r="Y180" i="11"/>
  <c r="X168" i="11"/>
  <c r="K137" i="11"/>
  <c r="W181" i="11"/>
  <c r="P136" i="11"/>
  <c r="P185" i="11"/>
  <c r="U176" i="11"/>
  <c r="N135" i="11"/>
  <c r="X184" i="11"/>
  <c r="U152" i="11"/>
  <c r="Y149" i="11"/>
  <c r="G111" i="11"/>
  <c r="Z181" i="11"/>
  <c r="Y132" i="11"/>
  <c r="J161" i="11"/>
  <c r="O64" i="11"/>
  <c r="W187" i="11"/>
  <c r="R176" i="11"/>
  <c r="G108" i="11"/>
  <c r="L184" i="11"/>
  <c r="U123" i="11"/>
  <c r="E135" i="11"/>
  <c r="W71" i="11"/>
  <c r="Q156" i="11"/>
  <c r="K54" i="11"/>
  <c r="I173" i="11"/>
  <c r="O187" i="11"/>
  <c r="S140" i="11"/>
  <c r="S60" i="11"/>
  <c r="AA189" i="11"/>
  <c r="O164" i="11"/>
  <c r="W94" i="11"/>
  <c r="Z172" i="11"/>
  <c r="O161" i="11"/>
  <c r="K93" i="11"/>
  <c r="N181" i="11"/>
  <c r="J184" i="11"/>
  <c r="S166" i="11"/>
  <c r="O117" i="11"/>
  <c r="AB158" i="11"/>
  <c r="S131" i="11"/>
  <c r="V145" i="11"/>
  <c r="G67" i="11"/>
  <c r="N142" i="11"/>
  <c r="R156" i="11"/>
  <c r="E137" i="11"/>
  <c r="AA30" i="11"/>
  <c r="K188" i="11"/>
  <c r="M189" i="11"/>
  <c r="G162" i="11"/>
  <c r="P143" i="11"/>
  <c r="L190" i="11"/>
  <c r="U189" i="11"/>
  <c r="Z150" i="11"/>
  <c r="M182" i="11"/>
  <c r="O181" i="11"/>
  <c r="T141" i="11"/>
  <c r="L178" i="11"/>
  <c r="U186" i="11"/>
  <c r="V171" i="11"/>
  <c r="X157" i="11"/>
  <c r="O72" i="11"/>
  <c r="V149" i="11"/>
  <c r="X140" i="11"/>
  <c r="U122" i="11"/>
  <c r="T43" i="11"/>
  <c r="AB181" i="11"/>
  <c r="N123" i="11"/>
  <c r="R132" i="11"/>
  <c r="K66" i="11"/>
  <c r="T61" i="11"/>
  <c r="AB43" i="11"/>
  <c r="X186" i="11"/>
  <c r="Y172" i="11"/>
  <c r="Q170" i="11"/>
  <c r="X164" i="11"/>
  <c r="U149" i="11"/>
  <c r="I127" i="11"/>
  <c r="J145" i="11"/>
  <c r="T56" i="11"/>
  <c r="I184" i="11"/>
  <c r="U171" i="11"/>
  <c r="X166" i="11"/>
  <c r="I157" i="11"/>
  <c r="K141" i="11"/>
  <c r="AA48" i="11"/>
  <c r="U182" i="11"/>
  <c r="S163" i="11"/>
  <c r="M166" i="11"/>
  <c r="N151" i="11"/>
  <c r="Y134" i="11"/>
  <c r="AA53" i="11"/>
  <c r="Y173" i="11"/>
  <c r="K184" i="11"/>
  <c r="Y175" i="11"/>
  <c r="N177" i="11"/>
  <c r="T155" i="11"/>
  <c r="U162" i="11"/>
  <c r="I146" i="11"/>
  <c r="O145" i="11"/>
  <c r="F101" i="11"/>
  <c r="N144" i="11"/>
  <c r="F153" i="11"/>
  <c r="K117" i="11"/>
  <c r="R130" i="11"/>
  <c r="Y126" i="11"/>
  <c r="O97" i="11"/>
  <c r="AA50" i="11"/>
  <c r="X54" i="11"/>
  <c r="L155" i="11"/>
  <c r="S174" i="11"/>
  <c r="U146" i="11"/>
  <c r="AA136" i="11"/>
  <c r="W106" i="11"/>
  <c r="L35" i="11"/>
  <c r="G137" i="11"/>
  <c r="L34" i="11"/>
  <c r="T48" i="11"/>
  <c r="R120" i="11"/>
  <c r="N184" i="11"/>
  <c r="Y167" i="11"/>
  <c r="L165" i="11"/>
  <c r="AB157" i="11"/>
  <c r="N143" i="11"/>
  <c r="G120" i="11"/>
  <c r="J125" i="11"/>
  <c r="W13" i="11"/>
  <c r="G182" i="11"/>
  <c r="S167" i="11"/>
  <c r="R166" i="11"/>
  <c r="H147" i="11"/>
  <c r="L136" i="11"/>
  <c r="F40" i="11"/>
  <c r="I178" i="11"/>
  <c r="N159" i="11"/>
  <c r="R174" i="11"/>
  <c r="L144" i="11"/>
  <c r="J130" i="11"/>
  <c r="P33" i="11"/>
  <c r="R172" i="11"/>
  <c r="AA178" i="11"/>
  <c r="Y190" i="11"/>
  <c r="E173" i="11"/>
  <c r="I189" i="11"/>
  <c r="V161" i="11"/>
  <c r="H140" i="11"/>
  <c r="X126" i="11"/>
  <c r="AB160" i="11"/>
  <c r="U161" i="11"/>
  <c r="M153" i="11"/>
  <c r="W114" i="11"/>
  <c r="Y130" i="11"/>
  <c r="Q125" i="11"/>
  <c r="S92" i="11"/>
  <c r="AB42" i="11"/>
  <c r="K46" i="11"/>
  <c r="L189" i="11"/>
  <c r="L174" i="11"/>
  <c r="E143" i="11"/>
  <c r="W136" i="11"/>
  <c r="G106" i="11"/>
  <c r="K33" i="11"/>
  <c r="K136" i="11"/>
  <c r="O83" i="11"/>
  <c r="H74" i="11"/>
  <c r="X78" i="11"/>
  <c r="S64" i="11"/>
  <c r="AB34" i="11"/>
  <c r="Q43" i="11"/>
  <c r="I48" i="11"/>
  <c r="F75" i="11"/>
  <c r="H14" i="11"/>
  <c r="K84" i="11"/>
  <c r="AA124" i="11"/>
  <c r="AB75" i="11"/>
  <c r="I78" i="11"/>
  <c r="Z103" i="11"/>
  <c r="K15" i="11"/>
  <c r="W25" i="11"/>
  <c r="W28" i="11"/>
  <c r="I77" i="11"/>
  <c r="W49" i="11"/>
  <c r="F15" i="11"/>
  <c r="W139" i="11"/>
  <c r="R93" i="11"/>
  <c r="X95" i="11"/>
  <c r="R68" i="11"/>
  <c r="AB80" i="11"/>
  <c r="J106" i="11"/>
  <c r="R100" i="11"/>
  <c r="AB115" i="11"/>
  <c r="I76" i="11"/>
  <c r="R95" i="11"/>
  <c r="U165" i="11"/>
  <c r="X100" i="11"/>
  <c r="L108" i="11"/>
  <c r="M157" i="11"/>
  <c r="V172" i="11"/>
  <c r="Z183" i="11"/>
  <c r="N33" i="11"/>
  <c r="R83" i="11"/>
  <c r="G150" i="11"/>
  <c r="Q155" i="11"/>
  <c r="Y38" i="11"/>
  <c r="S13" i="11"/>
  <c r="F127" i="11"/>
  <c r="S7" i="11"/>
  <c r="F60" i="11"/>
  <c r="Y2" i="11"/>
  <c r="U31" i="11"/>
  <c r="M45" i="11"/>
  <c r="I59" i="11"/>
  <c r="H46" i="11"/>
  <c r="L132" i="11"/>
  <c r="W84" i="11"/>
  <c r="W137" i="11"/>
  <c r="M20" i="11"/>
  <c r="V26" i="11"/>
  <c r="U34" i="11"/>
  <c r="S50" i="11"/>
  <c r="N16" i="11"/>
  <c r="Q25" i="11"/>
  <c r="L31" i="11"/>
  <c r="Q39" i="11"/>
  <c r="Q47" i="11"/>
  <c r="K53" i="11"/>
  <c r="Q61" i="11"/>
  <c r="K38" i="11"/>
  <c r="M60" i="11"/>
  <c r="Z38" i="11"/>
  <c r="K64" i="11"/>
  <c r="G77" i="11"/>
  <c r="W89" i="11"/>
  <c r="S102" i="11"/>
  <c r="H91" i="11"/>
  <c r="L143" i="11"/>
  <c r="AB30" i="11"/>
  <c r="G10" i="11"/>
  <c r="F34" i="11"/>
  <c r="Y14" i="11"/>
  <c r="Q48" i="11"/>
  <c r="H56" i="11"/>
  <c r="H21" i="11"/>
  <c r="AB29" i="11"/>
  <c r="O36" i="11"/>
  <c r="X43" i="11"/>
  <c r="U51" i="11"/>
  <c r="T57" i="11"/>
  <c r="X24" i="11"/>
  <c r="AB44" i="11"/>
  <c r="S17" i="11"/>
  <c r="Y121" i="11"/>
  <c r="J21" i="11"/>
  <c r="T21" i="11"/>
  <c r="X53" i="11"/>
  <c r="Z26" i="11"/>
  <c r="O77" i="11"/>
  <c r="G103" i="11"/>
  <c r="O124" i="11"/>
  <c r="H130" i="11"/>
  <c r="I168" i="11"/>
  <c r="J103" i="11"/>
  <c r="Y12" i="11"/>
  <c r="O31" i="11"/>
  <c r="Z47" i="11"/>
  <c r="AA80" i="11"/>
  <c r="O55" i="11"/>
  <c r="X3" i="11"/>
  <c r="Z167" i="11"/>
  <c r="R97" i="11"/>
  <c r="U97" i="11"/>
  <c r="U72" i="11"/>
  <c r="J80" i="11"/>
  <c r="N106" i="11"/>
  <c r="R101" i="11"/>
  <c r="M99" i="11"/>
  <c r="E80" i="11"/>
  <c r="I98" i="11"/>
  <c r="Z165" i="11"/>
  <c r="I106" i="11"/>
  <c r="F112" i="11"/>
  <c r="E160" i="11"/>
  <c r="AB173" i="11"/>
  <c r="J183" i="11"/>
  <c r="I64" i="11"/>
  <c r="H87" i="11"/>
  <c r="O159" i="11"/>
  <c r="W165" i="11"/>
  <c r="I38" i="11"/>
  <c r="O14" i="11"/>
  <c r="J147" i="11"/>
  <c r="K9" i="11"/>
  <c r="R61" i="11"/>
  <c r="V14" i="11"/>
  <c r="E31" i="11"/>
  <c r="X45" i="11"/>
  <c r="T59" i="11"/>
  <c r="K56" i="11"/>
  <c r="P132" i="11"/>
  <c r="S85" i="11"/>
  <c r="M95" i="11"/>
  <c r="H20" i="11"/>
  <c r="N28" i="11"/>
  <c r="E34" i="11"/>
  <c r="M52" i="11"/>
  <c r="L17" i="11"/>
  <c r="AB25" i="11"/>
  <c r="S31" i="11"/>
  <c r="AB39" i="11"/>
  <c r="AB47" i="11"/>
  <c r="O54" i="11"/>
  <c r="X61" i="11"/>
  <c r="Q40" i="11"/>
  <c r="X60" i="11"/>
  <c r="J42" i="11"/>
  <c r="G65" i="11"/>
  <c r="W77" i="11"/>
  <c r="S90" i="11"/>
  <c r="O103" i="11"/>
  <c r="X174" i="11"/>
  <c r="J153" i="11"/>
  <c r="K30" i="11"/>
  <c r="S11" i="11"/>
  <c r="F36" i="11"/>
  <c r="I14" i="11"/>
  <c r="AB48" i="11"/>
  <c r="K60" i="11"/>
  <c r="AA21" i="11"/>
  <c r="L29" i="11"/>
  <c r="Q37" i="11"/>
  <c r="H43" i="11"/>
  <c r="E51" i="11"/>
  <c r="G58" i="11"/>
  <c r="H24" i="11"/>
  <c r="L44" i="11"/>
  <c r="R18" i="11"/>
  <c r="Z93" i="11"/>
  <c r="R27" i="11"/>
  <c r="AB23" i="11"/>
  <c r="Y55" i="11"/>
  <c r="J38" i="11"/>
  <c r="G79" i="11"/>
  <c r="K104" i="11"/>
  <c r="P126" i="11"/>
  <c r="Y137" i="11"/>
  <c r="Q128" i="11"/>
  <c r="Q74" i="11"/>
  <c r="Q12" i="11"/>
  <c r="Z135" i="11"/>
  <c r="L76" i="11"/>
  <c r="AB87" i="11"/>
  <c r="U9" i="11"/>
  <c r="X74" i="11"/>
  <c r="R104" i="11"/>
  <c r="Z156" i="11"/>
  <c r="M105" i="11"/>
  <c r="J144" i="11"/>
  <c r="O9" i="11"/>
  <c r="H104" i="11"/>
  <c r="Z170" i="11"/>
  <c r="AB106" i="11"/>
  <c r="J31" i="11"/>
  <c r="X23" i="11"/>
  <c r="H51" i="11"/>
  <c r="Z24" i="11"/>
  <c r="S97" i="11"/>
  <c r="G5" i="11"/>
  <c r="S44" i="11"/>
  <c r="Q21" i="11"/>
  <c r="I35" i="11"/>
  <c r="AA49" i="11"/>
  <c r="S22" i="11"/>
  <c r="L18" i="11"/>
  <c r="S70" i="11"/>
  <c r="K96" i="11"/>
  <c r="S188" i="11"/>
  <c r="Y183" i="11"/>
  <c r="R47" i="11"/>
  <c r="I52" i="11"/>
  <c r="X25" i="11"/>
  <c r="H39" i="11"/>
  <c r="S53" i="11"/>
  <c r="M40" i="11"/>
  <c r="Z36" i="11"/>
  <c r="M34" i="11"/>
  <c r="Q28" i="11"/>
  <c r="K90" i="11"/>
  <c r="G124" i="11"/>
  <c r="P129" i="11"/>
  <c r="N133" i="11"/>
  <c r="X134" i="11"/>
  <c r="AA143" i="11"/>
  <c r="O114" i="11"/>
  <c r="K155" i="11"/>
  <c r="M15" i="11"/>
  <c r="L32" i="11"/>
  <c r="Y56" i="11"/>
  <c r="K27" i="11"/>
  <c r="L41" i="11"/>
  <c r="I55" i="11"/>
  <c r="AB28" i="11"/>
  <c r="J30" i="11"/>
  <c r="S63" i="11"/>
  <c r="O76" i="11"/>
  <c r="K89" i="11"/>
  <c r="G102" i="11"/>
  <c r="K109" i="11"/>
  <c r="R122" i="11"/>
  <c r="W124" i="11"/>
  <c r="K126" i="11"/>
  <c r="M145" i="11"/>
  <c r="V168" i="11"/>
  <c r="E129" i="11"/>
  <c r="K133" i="11"/>
  <c r="Q134" i="11"/>
  <c r="I141" i="11"/>
  <c r="G113" i="11"/>
  <c r="O119" i="11"/>
  <c r="X127" i="11"/>
  <c r="U139" i="11"/>
  <c r="N150" i="11"/>
  <c r="N140" i="11"/>
  <c r="O146" i="11"/>
  <c r="M147" i="11"/>
  <c r="N160" i="11"/>
  <c r="Q152" i="11"/>
  <c r="Y157" i="11"/>
  <c r="J164" i="11"/>
  <c r="P160" i="11"/>
  <c r="J162" i="11"/>
  <c r="I165" i="11"/>
  <c r="Y170" i="11"/>
  <c r="Q73" i="11"/>
  <c r="J13" i="11"/>
  <c r="W166" i="11"/>
  <c r="J76" i="11"/>
  <c r="X90" i="11"/>
  <c r="H11" i="11"/>
  <c r="V75" i="11"/>
  <c r="R108" i="11"/>
  <c r="N156" i="11"/>
  <c r="X117" i="11"/>
  <c r="W147" i="11"/>
  <c r="K10" i="11"/>
  <c r="H112" i="11"/>
  <c r="P173" i="11"/>
  <c r="M87" i="11"/>
  <c r="J33" i="11"/>
  <c r="H23" i="11"/>
  <c r="AA51" i="11"/>
  <c r="J28" i="11"/>
  <c r="O98" i="11"/>
  <c r="S6" i="11"/>
  <c r="U48" i="11"/>
  <c r="AB21" i="11"/>
  <c r="T35" i="11"/>
  <c r="Y51" i="11"/>
  <c r="Q24" i="11"/>
  <c r="R20" i="11"/>
  <c r="O71" i="11"/>
  <c r="G97" i="11"/>
  <c r="AA130" i="11"/>
  <c r="T183" i="11"/>
  <c r="R49" i="11"/>
  <c r="T52" i="11"/>
  <c r="H25" i="11"/>
  <c r="AA39" i="11"/>
  <c r="W54" i="11"/>
  <c r="X40" i="11"/>
  <c r="J40" i="11"/>
  <c r="AA34" i="11"/>
  <c r="S28" i="11"/>
  <c r="W91" i="11"/>
  <c r="Y125" i="11"/>
  <c r="R129" i="11"/>
  <c r="Q136" i="11"/>
  <c r="M138" i="11"/>
  <c r="S149" i="11"/>
  <c r="K115" i="11"/>
  <c r="AB172" i="11"/>
  <c r="V22" i="11"/>
  <c r="X34" i="11"/>
  <c r="E2" i="11"/>
  <c r="H29" i="11"/>
  <c r="I43" i="11"/>
  <c r="U57" i="11"/>
  <c r="Y40" i="11"/>
  <c r="R40" i="11"/>
  <c r="K65" i="11"/>
  <c r="G78" i="11"/>
  <c r="W90" i="11"/>
  <c r="S103" i="11"/>
  <c r="G110" i="11"/>
  <c r="H125" i="11"/>
  <c r="J124" i="11"/>
  <c r="O128" i="11"/>
  <c r="W145" i="11"/>
  <c r="Z168" i="11"/>
  <c r="K129" i="11"/>
  <c r="O133" i="11"/>
  <c r="H134" i="11"/>
  <c r="AA141" i="11"/>
  <c r="W113" i="11"/>
  <c r="K120" i="11"/>
  <c r="M131" i="11"/>
  <c r="E139" i="11"/>
  <c r="Q153" i="11"/>
  <c r="U143" i="11"/>
  <c r="X146" i="11"/>
  <c r="N147" i="11"/>
  <c r="N161" i="11"/>
  <c r="H152" i="11"/>
  <c r="P158" i="11"/>
  <c r="Z187" i="11"/>
  <c r="W160" i="11"/>
  <c r="R162" i="11"/>
  <c r="G166" i="11"/>
  <c r="Q90" i="11"/>
  <c r="V114" i="11"/>
  <c r="S156" i="11"/>
  <c r="Y86" i="11"/>
  <c r="W61" i="11"/>
  <c r="S26" i="11"/>
  <c r="G169" i="11"/>
  <c r="Y26" i="11"/>
  <c r="T37" i="11"/>
  <c r="G72" i="11"/>
  <c r="J55" i="11"/>
  <c r="AA27" i="11"/>
  <c r="X57" i="11"/>
  <c r="R60" i="11"/>
  <c r="Y117" i="11"/>
  <c r="V20" i="11"/>
  <c r="P18" i="11"/>
  <c r="M47" i="11"/>
  <c r="P58" i="11"/>
  <c r="W36" i="11"/>
  <c r="W109" i="11"/>
  <c r="Y133" i="11"/>
  <c r="V141" i="11"/>
  <c r="R103" i="11"/>
  <c r="J43" i="11"/>
  <c r="AA19" i="11"/>
  <c r="P49" i="11"/>
  <c r="L58" i="11"/>
  <c r="G70" i="11"/>
  <c r="S95" i="11"/>
  <c r="O112" i="11"/>
  <c r="K125" i="11"/>
  <c r="H145" i="11"/>
  <c r="T130" i="11"/>
  <c r="S138" i="11"/>
  <c r="K116" i="11"/>
  <c r="Y135" i="11"/>
  <c r="K153" i="11"/>
  <c r="AA149" i="11"/>
  <c r="H144" i="11"/>
  <c r="I160" i="11"/>
  <c r="H161" i="11"/>
  <c r="S169" i="11"/>
  <c r="AB180" i="11"/>
  <c r="L181" i="11"/>
  <c r="Z189" i="11"/>
  <c r="N155" i="11"/>
  <c r="N176" i="11"/>
  <c r="K12" i="11"/>
  <c r="R59" i="11"/>
  <c r="I56" i="11"/>
  <c r="O28" i="11"/>
  <c r="AB45" i="11"/>
  <c r="P61" i="11"/>
  <c r="U17" i="11"/>
  <c r="H132" i="11"/>
  <c r="O73" i="11"/>
  <c r="K86" i="11"/>
  <c r="G99" i="11"/>
  <c r="W107" i="11"/>
  <c r="E122" i="11"/>
  <c r="Y124" i="11"/>
  <c r="I126" i="11"/>
  <c r="J137" i="11"/>
  <c r="H168" i="11"/>
  <c r="P128" i="11"/>
  <c r="Q133" i="11"/>
  <c r="N136" i="11"/>
  <c r="N141" i="11"/>
  <c r="M154" i="11"/>
  <c r="G118" i="11"/>
  <c r="Q127" i="11"/>
  <c r="X135" i="11"/>
  <c r="E150" i="11"/>
  <c r="V154" i="11"/>
  <c r="Q146" i="11"/>
  <c r="N149" i="11"/>
  <c r="G152" i="11"/>
  <c r="U148" i="11"/>
  <c r="Y156" i="11"/>
  <c r="O160" i="11"/>
  <c r="M187" i="11"/>
  <c r="E118" i="11"/>
  <c r="S41" i="11"/>
  <c r="W78" i="11"/>
  <c r="H126" i="11"/>
  <c r="G168" i="11"/>
  <c r="J141" i="11"/>
  <c r="X123" i="11"/>
  <c r="V150" i="11"/>
  <c r="T146" i="11"/>
  <c r="F160" i="11"/>
  <c r="V157" i="11"/>
  <c r="P187" i="11"/>
  <c r="K162" i="11"/>
  <c r="T169" i="11"/>
  <c r="O180" i="11"/>
  <c r="U185" i="11"/>
  <c r="I155" i="11"/>
  <c r="Z166" i="11"/>
  <c r="J171" i="11"/>
  <c r="F176" i="11"/>
  <c r="W177" i="11"/>
  <c r="Y182" i="11"/>
  <c r="G184" i="11"/>
  <c r="AB188" i="11"/>
  <c r="I175" i="11"/>
  <c r="J177" i="11"/>
  <c r="E186" i="11"/>
  <c r="E190" i="11"/>
  <c r="M143" i="11"/>
  <c r="N166" i="11"/>
  <c r="H185" i="11"/>
  <c r="V169" i="11"/>
  <c r="P175" i="11"/>
  <c r="F186" i="11"/>
  <c r="L179" i="11"/>
  <c r="P14" i="11"/>
  <c r="M59" i="11"/>
  <c r="S67" i="11"/>
  <c r="K111" i="11"/>
  <c r="L145" i="11"/>
  <c r="H138" i="11"/>
  <c r="Y127" i="11"/>
  <c r="Q150" i="11"/>
  <c r="V143" i="11"/>
  <c r="O156" i="11"/>
  <c r="L157" i="11"/>
  <c r="I187" i="11"/>
  <c r="O162" i="11"/>
  <c r="P169" i="11"/>
  <c r="X180" i="11"/>
  <c r="N185" i="11"/>
  <c r="O189" i="11"/>
  <c r="Q165" i="11"/>
  <c r="I171" i="11"/>
  <c r="V176" i="11"/>
  <c r="P177" i="11"/>
  <c r="P182" i="11"/>
  <c r="E175" i="11"/>
  <c r="E184" i="11"/>
  <c r="N145" i="11"/>
  <c r="W17" i="11"/>
  <c r="K69" i="11"/>
  <c r="G112" i="11"/>
  <c r="O168" i="11"/>
  <c r="Z154" i="11"/>
  <c r="U131" i="11"/>
  <c r="U153" i="11"/>
  <c r="N146" i="11"/>
  <c r="G161" i="11"/>
  <c r="J157" i="11"/>
  <c r="T160" i="11"/>
  <c r="G174" i="11"/>
  <c r="U170" i="11"/>
  <c r="X181" i="11"/>
  <c r="X189" i="11"/>
  <c r="V165" i="11"/>
  <c r="E171" i="11"/>
  <c r="L176" i="11"/>
  <c r="V177" i="11"/>
  <c r="J182" i="11"/>
  <c r="T184" i="11"/>
  <c r="Y188" i="11"/>
  <c r="G190" i="11"/>
  <c r="K186" i="11"/>
  <c r="H19" i="11"/>
  <c r="Y24" i="11"/>
  <c r="W70" i="11"/>
  <c r="W112" i="11"/>
  <c r="AB86" i="11"/>
  <c r="Z114" i="11"/>
  <c r="F156" i="11"/>
  <c r="X87" i="11"/>
  <c r="J73" i="11"/>
  <c r="M30" i="11"/>
  <c r="AA177" i="11"/>
  <c r="T26" i="11"/>
  <c r="G38" i="11"/>
  <c r="W72" i="11"/>
  <c r="J57" i="11"/>
  <c r="U29" i="11"/>
  <c r="H57" i="11"/>
  <c r="Q132" i="11"/>
  <c r="Z152" i="11"/>
  <c r="N22" i="11"/>
  <c r="Q19" i="11"/>
  <c r="X47" i="11"/>
  <c r="Y60" i="11"/>
  <c r="T39" i="11"/>
  <c r="S110" i="11"/>
  <c r="I133" i="11"/>
  <c r="F141" i="11"/>
  <c r="U177" i="11"/>
  <c r="F50" i="11"/>
  <c r="L23" i="11"/>
  <c r="Q51" i="11"/>
  <c r="P60" i="11"/>
  <c r="S71" i="11"/>
  <c r="K97" i="11"/>
  <c r="Y122" i="11"/>
  <c r="X125" i="11"/>
  <c r="AB168" i="11"/>
  <c r="K130" i="11"/>
  <c r="P140" i="11"/>
  <c r="G117" i="11"/>
  <c r="I135" i="11"/>
  <c r="G154" i="11"/>
  <c r="F149" i="11"/>
  <c r="Y148" i="11"/>
  <c r="I162" i="11"/>
  <c r="Q161" i="11"/>
  <c r="T170" i="11"/>
  <c r="G180" i="11"/>
  <c r="J185" i="11"/>
  <c r="AB189" i="11"/>
  <c r="M84" i="11"/>
  <c r="AB38" i="11"/>
  <c r="N24" i="11"/>
  <c r="X36" i="11"/>
  <c r="X19" i="11"/>
  <c r="O34" i="11"/>
  <c r="AB51" i="11"/>
  <c r="I40" i="11"/>
  <c r="Z42" i="11"/>
  <c r="O65" i="11"/>
  <c r="K78" i="11"/>
  <c r="G91" i="11"/>
  <c r="W103" i="11"/>
  <c r="K110" i="11"/>
  <c r="O125" i="11"/>
  <c r="P124" i="11"/>
  <c r="H129" i="11"/>
  <c r="R145" i="11"/>
  <c r="U168" i="11"/>
  <c r="F129" i="11"/>
  <c r="J133" i="11"/>
  <c r="N134" i="11"/>
  <c r="G143" i="11"/>
  <c r="G114" i="11"/>
  <c r="O120" i="11"/>
  <c r="I131" i="11"/>
  <c r="H139" i="11"/>
  <c r="X150" i="11"/>
  <c r="T140" i="11"/>
  <c r="J146" i="11"/>
  <c r="I147" i="11"/>
  <c r="U160" i="11"/>
  <c r="M152" i="11"/>
  <c r="F157" i="11"/>
  <c r="W164" i="11"/>
  <c r="S187" i="11"/>
  <c r="F26" i="11"/>
  <c r="E17" i="11"/>
  <c r="G98" i="11"/>
  <c r="U126" i="11"/>
  <c r="E130" i="11"/>
  <c r="G115" i="11"/>
  <c r="T134" i="11"/>
  <c r="V140" i="11"/>
  <c r="I154" i="11"/>
  <c r="M148" i="11"/>
  <c r="I161" i="11"/>
  <c r="P161" i="11"/>
  <c r="W174" i="11"/>
  <c r="L166" i="11"/>
  <c r="F181" i="11"/>
  <c r="F189" i="11"/>
  <c r="AB163" i="11"/>
  <c r="F169" i="11"/>
  <c r="J172" i="11"/>
  <c r="U173" i="11"/>
  <c r="Z178" i="11"/>
  <c r="Z184" i="11"/>
  <c r="I186" i="11"/>
  <c r="R190" i="11"/>
  <c r="R179" i="11"/>
  <c r="F184" i="11"/>
  <c r="F188" i="11"/>
  <c r="X175" i="11"/>
  <c r="U174" i="11"/>
  <c r="H180" i="11"/>
  <c r="X155" i="11"/>
  <c r="I172" i="11"/>
  <c r="V182" i="11"/>
  <c r="P188" i="11"/>
  <c r="E142" i="11"/>
  <c r="M29" i="11"/>
  <c r="L42" i="11"/>
  <c r="W86" i="11"/>
  <c r="U124" i="11"/>
  <c r="V129" i="11"/>
  <c r="W115" i="11"/>
  <c r="Z134" i="11"/>
  <c r="R153" i="11"/>
  <c r="P149" i="11"/>
  <c r="S144" i="11"/>
  <c r="J158" i="11"/>
  <c r="Y160" i="11"/>
  <c r="J174" i="11"/>
  <c r="H166" i="11"/>
  <c r="V181" i="11"/>
  <c r="W185" i="11"/>
  <c r="P159" i="11"/>
  <c r="L167" i="11"/>
  <c r="Q172" i="11"/>
  <c r="Q173" i="11"/>
  <c r="F178" i="11"/>
  <c r="N186" i="11"/>
  <c r="U166" i="11"/>
  <c r="F190" i="11"/>
  <c r="O7" i="11"/>
  <c r="L45" i="11"/>
  <c r="O88" i="11"/>
  <c r="V125" i="11"/>
  <c r="Z133" i="11"/>
  <c r="K118" i="11"/>
  <c r="M139" i="11"/>
  <c r="Q140" i="11"/>
  <c r="R144" i="11"/>
  <c r="N148" i="11"/>
  <c r="AB164" i="11"/>
  <c r="F161" i="11"/>
  <c r="N165" i="11"/>
  <c r="J180" i="11"/>
  <c r="I185" i="11"/>
  <c r="Y155" i="11"/>
  <c r="H167" i="11"/>
  <c r="M172" i="11"/>
  <c r="X176" i="11"/>
  <c r="X177" i="11"/>
  <c r="L182" i="11"/>
  <c r="Q186" i="11"/>
  <c r="Z190" i="11"/>
  <c r="E178" i="11"/>
  <c r="U183" i="11"/>
  <c r="AA29" i="11"/>
  <c r="Q58" i="11"/>
  <c r="G90" i="11"/>
  <c r="L124" i="11"/>
  <c r="M190" i="11"/>
  <c r="H182" i="11"/>
  <c r="K180" i="11"/>
  <c r="AA165" i="11"/>
  <c r="M181" i="11"/>
  <c r="V174" i="11"/>
  <c r="T187" i="11"/>
  <c r="S152" i="11"/>
  <c r="X147" i="11"/>
  <c r="E140" i="11"/>
  <c r="I139" i="11"/>
  <c r="O118" i="11"/>
  <c r="X130" i="11"/>
  <c r="S109" i="11"/>
  <c r="AA59" i="11"/>
  <c r="P179" i="11"/>
  <c r="R188" i="11"/>
  <c r="Z182" i="11"/>
  <c r="I176" i="11"/>
  <c r="Y163" i="11"/>
  <c r="U181" i="11"/>
  <c r="E174" i="11"/>
  <c r="H157" i="11"/>
  <c r="P146" i="11"/>
  <c r="M127" i="11"/>
  <c r="T168" i="11"/>
  <c r="W62" i="11"/>
  <c r="F147" i="11"/>
  <c r="P190" i="11"/>
  <c r="Q177" i="11"/>
  <c r="Y171" i="11"/>
  <c r="H189" i="11"/>
  <c r="R180" i="11"/>
  <c r="H162" i="11"/>
  <c r="G156" i="11"/>
  <c r="J143" i="11"/>
  <c r="Q123" i="11"/>
  <c r="Z137" i="11"/>
  <c r="Z58" i="11"/>
  <c r="H54" i="11"/>
  <c r="W184" i="11"/>
  <c r="T167" i="11"/>
  <c r="G170" i="11"/>
  <c r="U190" i="11"/>
  <c r="K190" i="11"/>
  <c r="Q188" i="11"/>
  <c r="R182" i="11"/>
  <c r="AB176" i="11"/>
  <c r="E166" i="11"/>
  <c r="R185" i="11"/>
  <c r="Y165" i="11"/>
  <c r="U187" i="11"/>
  <c r="R152" i="11"/>
  <c r="J149" i="11"/>
  <c r="Q138" i="11"/>
  <c r="Q122" i="11"/>
  <c r="I39" i="11"/>
  <c r="F187" i="11"/>
  <c r="M156" i="11"/>
  <c r="H151" i="11"/>
  <c r="K143" i="11"/>
  <c r="U150" i="11"/>
  <c r="S123" i="11"/>
  <c r="J154" i="11"/>
  <c r="V136" i="11"/>
  <c r="R128" i="11"/>
  <c r="F137" i="11"/>
  <c r="S133" i="11"/>
  <c r="G107" i="11"/>
  <c r="S84" i="11"/>
  <c r="AA132" i="11"/>
  <c r="O58" i="11"/>
  <c r="E27" i="11"/>
  <c r="F52" i="11"/>
  <c r="K177" i="11"/>
  <c r="G185" i="11"/>
  <c r="N180" i="11"/>
  <c r="L187" i="11"/>
  <c r="X151" i="11"/>
  <c r="I150" i="11"/>
  <c r="O154" i="11"/>
  <c r="W128" i="11"/>
  <c r="H133" i="11"/>
  <c r="O84" i="11"/>
  <c r="N14" i="11"/>
  <c r="X50" i="11"/>
  <c r="Y154" i="11"/>
  <c r="K145" i="11"/>
  <c r="X26" i="11"/>
  <c r="I33" i="11"/>
  <c r="T175" i="11"/>
  <c r="P44" i="11"/>
  <c r="AB56" i="11"/>
  <c r="X28" i="11"/>
  <c r="S183" i="11"/>
  <c r="V147" i="11"/>
  <c r="E89" i="11"/>
  <c r="Y81" i="11"/>
  <c r="V59" i="11"/>
  <c r="AA186" i="11"/>
  <c r="T178" i="11"/>
  <c r="O172" i="11"/>
  <c r="W189" i="11"/>
  <c r="Z180" i="11"/>
  <c r="P162" i="11"/>
  <c r="R164" i="11"/>
  <c r="I144" i="11"/>
  <c r="L149" i="11"/>
  <c r="I153" i="11"/>
  <c r="Q131" i="11"/>
  <c r="E154" i="11"/>
  <c r="N168" i="11"/>
  <c r="O96" i="11"/>
  <c r="Q35" i="11"/>
  <c r="Z179" i="11"/>
  <c r="AB186" i="11"/>
  <c r="M179" i="11"/>
  <c r="T172" i="11"/>
  <c r="L159" i="11"/>
  <c r="T180" i="11"/>
  <c r="X162" i="11"/>
  <c r="E152" i="11"/>
  <c r="Y143" i="11"/>
  <c r="W119" i="11"/>
  <c r="J126" i="11"/>
  <c r="U49" i="11"/>
  <c r="M175" i="11"/>
  <c r="W186" i="11"/>
  <c r="H173" i="11"/>
  <c r="N167" i="11"/>
  <c r="V189" i="11"/>
  <c r="Y166" i="11"/>
  <c r="L161" i="11"/>
  <c r="H148" i="11"/>
  <c r="N153" i="11"/>
  <c r="S117" i="11"/>
  <c r="M125" i="11"/>
  <c r="AB46" i="11"/>
  <c r="R16" i="11"/>
  <c r="X182" i="11"/>
  <c r="Y159" i="11"/>
  <c r="AB174" i="11"/>
  <c r="X188" i="11"/>
  <c r="AB179" i="11"/>
  <c r="T186" i="11"/>
  <c r="J178" i="11"/>
  <c r="X172" i="11"/>
  <c r="L163" i="11"/>
  <c r="I181" i="11"/>
  <c r="K174" i="11"/>
  <c r="L164" i="11"/>
  <c r="Q147" i="11"/>
  <c r="H135" i="11"/>
  <c r="M133" i="11"/>
  <c r="G104" i="11"/>
  <c r="F54" i="11"/>
  <c r="Z164" i="11"/>
  <c r="N152" i="11"/>
  <c r="S147" i="11"/>
  <c r="Q143" i="11"/>
  <c r="G140" i="11"/>
  <c r="K121" i="11"/>
  <c r="S146" i="11"/>
  <c r="Y136" i="11"/>
  <c r="S168" i="11"/>
  <c r="L133" i="11"/>
  <c r="N128" i="11"/>
  <c r="S104" i="11"/>
  <c r="W79" i="11"/>
  <c r="Z52" i="11"/>
  <c r="W52" i="11"/>
  <c r="Y21" i="11"/>
  <c r="V30" i="11"/>
  <c r="U105" i="11"/>
  <c r="Q185" i="11"/>
  <c r="AB170" i="11"/>
  <c r="AB187" i="11"/>
  <c r="E151" i="11"/>
  <c r="Y150" i="11"/>
  <c r="L154" i="11"/>
  <c r="M128" i="11"/>
  <c r="G130" i="11"/>
  <c r="W82" i="11"/>
  <c r="I61" i="11"/>
  <c r="H48" i="11"/>
  <c r="AA154" i="11"/>
  <c r="G145" i="11"/>
  <c r="T18" i="11"/>
  <c r="Y33" i="11"/>
  <c r="W167" i="11"/>
  <c r="E44" i="11"/>
  <c r="Q56" i="11"/>
  <c r="M28" i="11"/>
  <c r="H183" i="11"/>
  <c r="P144" i="11"/>
  <c r="Z89" i="11"/>
  <c r="U81" i="11"/>
  <c r="R77" i="11"/>
  <c r="O186" i="11"/>
  <c r="O175" i="11"/>
  <c r="G171" i="11"/>
  <c r="Q166" i="11"/>
  <c r="G163" i="11"/>
  <c r="J155" i="11"/>
  <c r="G151" i="11"/>
  <c r="L147" i="11"/>
  <c r="F139" i="11"/>
  <c r="AB127" i="11"/>
  <c r="T123" i="11"/>
  <c r="F120" i="11"/>
  <c r="AB116" i="11"/>
  <c r="M178" i="11"/>
  <c r="O171" i="11"/>
  <c r="F164" i="11"/>
  <c r="J159" i="11"/>
  <c r="F155" i="11"/>
  <c r="O149" i="11"/>
  <c r="P141" i="11"/>
  <c r="F135" i="11"/>
  <c r="V127" i="11"/>
  <c r="Z125" i="11"/>
  <c r="Z120" i="11"/>
  <c r="Z119" i="11"/>
  <c r="Z116" i="11"/>
  <c r="Z115" i="11"/>
  <c r="Z112" i="11"/>
  <c r="U111" i="11"/>
  <c r="Y108" i="11"/>
  <c r="L107" i="11"/>
  <c r="U104" i="11"/>
  <c r="G172" i="11"/>
  <c r="AA164" i="11"/>
  <c r="M158" i="11"/>
  <c r="O151" i="11"/>
  <c r="AB139" i="11"/>
  <c r="AA135" i="11"/>
  <c r="Z129" i="11"/>
  <c r="S125" i="11"/>
  <c r="Y120" i="11"/>
  <c r="Q118" i="11"/>
  <c r="J116" i="11"/>
  <c r="Y112" i="11"/>
  <c r="L111" i="11"/>
  <c r="Y107" i="11"/>
  <c r="R105" i="11"/>
  <c r="M167" i="11"/>
  <c r="T153" i="11"/>
  <c r="P131" i="11"/>
  <c r="M161" i="11"/>
  <c r="H122" i="11"/>
  <c r="U112" i="11"/>
  <c r="P107" i="11"/>
  <c r="F103" i="11"/>
  <c r="U99" i="11"/>
  <c r="E98" i="11"/>
  <c r="Z94" i="11"/>
  <c r="T91" i="11"/>
  <c r="F89" i="11"/>
  <c r="L86" i="11"/>
  <c r="V82" i="11"/>
  <c r="Y80" i="11"/>
  <c r="V78" i="11"/>
  <c r="F77" i="11"/>
  <c r="E75" i="11"/>
  <c r="F74" i="11"/>
  <c r="E71" i="11"/>
  <c r="E70" i="11"/>
  <c r="K151" i="11"/>
  <c r="F124" i="11"/>
  <c r="U113" i="11"/>
  <c r="E108" i="11"/>
  <c r="Z104" i="11"/>
  <c r="L103" i="11"/>
  <c r="Z99" i="11"/>
  <c r="Z98" i="11"/>
  <c r="I95" i="11"/>
  <c r="Z91" i="11"/>
  <c r="J90" i="11"/>
  <c r="U86" i="11"/>
  <c r="P83" i="11"/>
  <c r="N82" i="11"/>
  <c r="H80" i="11"/>
  <c r="AB78" i="11"/>
  <c r="S179" i="11"/>
  <c r="K173" i="11"/>
  <c r="S170" i="11"/>
  <c r="I164" i="11"/>
  <c r="W159" i="11"/>
  <c r="N154" i="11"/>
  <c r="W150" i="11"/>
  <c r="G146" i="11"/>
  <c r="AB138" i="11"/>
  <c r="K127" i="11"/>
  <c r="AB120" i="11"/>
  <c r="J119" i="11"/>
  <c r="U116" i="11"/>
  <c r="T177" i="11"/>
  <c r="F170" i="11"/>
  <c r="Z163" i="11"/>
  <c r="S158" i="11"/>
  <c r="H153" i="11"/>
  <c r="AA148" i="11"/>
  <c r="V139" i="11"/>
  <c r="R134" i="11"/>
  <c r="G127" i="11"/>
  <c r="S124" i="11"/>
  <c r="T120" i="11"/>
  <c r="E119" i="11"/>
  <c r="T116" i="11"/>
  <c r="Z113" i="11"/>
  <c r="P112" i="11"/>
  <c r="N111" i="11"/>
  <c r="N108" i="11"/>
  <c r="E107" i="11"/>
  <c r="J104" i="11"/>
  <c r="Z171" i="11"/>
  <c r="V163" i="11"/>
  <c r="N157" i="11"/>
  <c r="Z148" i="11"/>
  <c r="T139" i="11"/>
  <c r="G134" i="11"/>
  <c r="R127" i="11"/>
  <c r="K124" i="11"/>
  <c r="Q120" i="11"/>
  <c r="F118" i="11"/>
  <c r="R115" i="11"/>
  <c r="N112" i="11"/>
  <c r="E111" i="11"/>
  <c r="Q107" i="11"/>
  <c r="T104" i="11"/>
  <c r="Q164" i="11"/>
  <c r="F148" i="11"/>
  <c r="O190" i="11"/>
  <c r="Z151" i="11"/>
  <c r="V116" i="11"/>
  <c r="V111" i="11"/>
  <c r="N104" i="11"/>
  <c r="H101" i="11"/>
  <c r="N99" i="11"/>
  <c r="V97" i="11"/>
  <c r="P94" i="11"/>
  <c r="I91" i="11"/>
  <c r="T87" i="11"/>
  <c r="T84" i="11"/>
  <c r="P82" i="11"/>
  <c r="I80" i="11"/>
  <c r="P78" i="11"/>
  <c r="N76" i="11"/>
  <c r="AB74" i="11"/>
  <c r="M73" i="11"/>
  <c r="Z70" i="11"/>
  <c r="N66" i="11"/>
  <c r="AA139" i="11"/>
  <c r="AA123" i="11"/>
  <c r="T112" i="11"/>
  <c r="AB107" i="11"/>
  <c r="E104" i="11"/>
  <c r="E103" i="11"/>
  <c r="T99" i="11"/>
  <c r="L98" i="11"/>
  <c r="V94" i="11"/>
  <c r="P91" i="11"/>
  <c r="Z87" i="11"/>
  <c r="J86" i="11"/>
  <c r="E83" i="11"/>
  <c r="F82" i="11"/>
  <c r="Z79" i="11"/>
  <c r="U78" i="11"/>
  <c r="U178" i="11"/>
  <c r="W169" i="11"/>
  <c r="AA158" i="11"/>
  <c r="Z149" i="11"/>
  <c r="L135" i="11"/>
  <c r="U120" i="11"/>
  <c r="N116" i="11"/>
  <c r="AA167" i="11"/>
  <c r="AA156" i="11"/>
  <c r="O148" i="11"/>
  <c r="AB133" i="11"/>
  <c r="L123" i="11"/>
  <c r="V118" i="11"/>
  <c r="P113" i="11"/>
  <c r="F111" i="11"/>
  <c r="V106" i="11"/>
  <c r="N171" i="11"/>
  <c r="U155" i="11"/>
  <c r="K139" i="11"/>
  <c r="V126" i="11"/>
  <c r="J120" i="11"/>
  <c r="Y113" i="11"/>
  <c r="U108" i="11"/>
  <c r="I104" i="11"/>
  <c r="AA147" i="11"/>
  <c r="L125" i="11"/>
  <c r="I111" i="11"/>
  <c r="N100" i="11"/>
  <c r="U95" i="11"/>
  <c r="V90" i="11"/>
  <c r="T83" i="11"/>
  <c r="T79" i="11"/>
  <c r="Z75" i="11"/>
  <c r="N72" i="11"/>
  <c r="T65" i="11"/>
  <c r="V120" i="11"/>
  <c r="N107" i="11"/>
  <c r="V102" i="11"/>
  <c r="Q97" i="11"/>
  <c r="F91" i="11"/>
  <c r="I84" i="11"/>
  <c r="H81" i="11"/>
  <c r="N78" i="11"/>
  <c r="N75" i="11"/>
  <c r="E74" i="11"/>
  <c r="M72" i="11"/>
  <c r="Y111" i="11"/>
  <c r="Y104" i="11"/>
  <c r="AB97" i="11"/>
  <c r="P90" i="11"/>
  <c r="Y83" i="11"/>
  <c r="Q78" i="11"/>
  <c r="J74" i="11"/>
  <c r="Y70" i="11"/>
  <c r="Z65" i="11"/>
  <c r="E64" i="11"/>
  <c r="F53" i="11"/>
  <c r="W39" i="11"/>
  <c r="N27" i="11"/>
  <c r="N12" i="11"/>
  <c r="V10" i="11"/>
  <c r="T7" i="11"/>
  <c r="F116" i="11"/>
  <c r="H105" i="11"/>
  <c r="Y99" i="11"/>
  <c r="R96" i="11"/>
  <c r="AB93" i="11"/>
  <c r="F90" i="11"/>
  <c r="H84" i="11"/>
  <c r="V81" i="11"/>
  <c r="L78" i="11"/>
  <c r="V74" i="11"/>
  <c r="U71" i="11"/>
  <c r="J65" i="11"/>
  <c r="V61" i="11"/>
  <c r="F49" i="11"/>
  <c r="W35" i="11"/>
  <c r="N23" i="11"/>
  <c r="AB11" i="11"/>
  <c r="U10" i="11"/>
  <c r="Q7" i="11"/>
  <c r="L130" i="11"/>
  <c r="J111" i="11"/>
  <c r="P102" i="11"/>
  <c r="I99" i="11"/>
  <c r="Y95" i="11"/>
  <c r="H176" i="11"/>
  <c r="F167" i="11"/>
  <c r="AA155" i="11"/>
  <c r="P148" i="11"/>
  <c r="AB134" i="11"/>
  <c r="N120" i="11"/>
  <c r="O182" i="11"/>
  <c r="F166" i="11"/>
  <c r="W155" i="11"/>
  <c r="Z144" i="11"/>
  <c r="K128" i="11"/>
  <c r="AB122" i="11"/>
  <c r="I118" i="11"/>
  <c r="E113" i="11"/>
  <c r="I109" i="11"/>
  <c r="T105" i="11"/>
  <c r="U167" i="11"/>
  <c r="AB151" i="11"/>
  <c r="O136" i="11"/>
  <c r="F126" i="11"/>
  <c r="U119" i="11"/>
  <c r="N113" i="11"/>
  <c r="J108" i="11"/>
  <c r="V103" i="11"/>
  <c r="G139" i="11"/>
  <c r="Z124" i="11"/>
  <c r="I108" i="11"/>
  <c r="AB99" i="11"/>
  <c r="J95" i="11"/>
  <c r="L90" i="11"/>
  <c r="I83" i="11"/>
  <c r="I79" i="11"/>
  <c r="P75" i="11"/>
  <c r="T71" i="11"/>
  <c r="H171" i="11"/>
  <c r="P116" i="11"/>
  <c r="I105" i="11"/>
  <c r="H100" i="11"/>
  <c r="T95" i="11"/>
  <c r="U90" i="11"/>
  <c r="Z83" i="11"/>
  <c r="T80" i="11"/>
  <c r="F78" i="11"/>
  <c r="Z74" i="11"/>
  <c r="AB73" i="11"/>
  <c r="R139" i="11"/>
  <c r="T109" i="11"/>
  <c r="P103" i="11"/>
  <c r="N95" i="11"/>
  <c r="U87" i="11"/>
  <c r="Y82" i="11"/>
  <c r="V77" i="11"/>
  <c r="H72" i="11"/>
  <c r="P70" i="11"/>
  <c r="N65" i="11"/>
  <c r="N62" i="11"/>
  <c r="V49" i="11"/>
  <c r="F37" i="11"/>
  <c r="W23" i="11"/>
  <c r="V11" i="11"/>
  <c r="L10" i="11"/>
  <c r="R173" i="11"/>
  <c r="L115" i="11"/>
  <c r="P104" i="11"/>
  <c r="J99" i="11"/>
  <c r="Z95" i="11"/>
  <c r="Y91" i="11"/>
  <c r="AB89" i="11"/>
  <c r="U83" i="11"/>
  <c r="R80" i="11"/>
  <c r="L77" i="11"/>
  <c r="I74" i="11"/>
  <c r="V70" i="11"/>
  <c r="V64" i="11"/>
  <c r="G59" i="11"/>
  <c r="V45" i="11"/>
  <c r="F33" i="11"/>
  <c r="W19" i="11"/>
  <c r="U11" i="11"/>
  <c r="J10" i="11"/>
  <c r="J7" i="11"/>
  <c r="P120" i="11"/>
  <c r="I107" i="11"/>
  <c r="V101" i="11"/>
  <c r="X98" i="11"/>
  <c r="AA172" i="11"/>
  <c r="O153" i="11"/>
  <c r="L126" i="11"/>
  <c r="P172" i="11"/>
  <c r="R151" i="11"/>
  <c r="AA126" i="11"/>
  <c r="L116" i="11"/>
  <c r="Z107" i="11"/>
  <c r="M163" i="11"/>
  <c r="W131" i="11"/>
  <c r="Y116" i="11"/>
  <c r="J107" i="11"/>
  <c r="Z175" i="11"/>
  <c r="U103" i="11"/>
  <c r="E94" i="11"/>
  <c r="I82" i="11"/>
  <c r="U74" i="11"/>
  <c r="O127" i="11"/>
  <c r="AB103" i="11"/>
  <c r="L94" i="11"/>
  <c r="AB82" i="11"/>
  <c r="Q77" i="11"/>
  <c r="H73" i="11"/>
  <c r="P108" i="11"/>
  <c r="Q94" i="11"/>
  <c r="J82" i="11"/>
  <c r="Z71" i="11"/>
  <c r="Z64" i="11"/>
  <c r="G47" i="11"/>
  <c r="F21" i="11"/>
  <c r="Y8" i="11"/>
  <c r="P111" i="11"/>
  <c r="F98" i="11"/>
  <c r="E91" i="11"/>
  <c r="T82" i="11"/>
  <c r="Y76" i="11"/>
  <c r="N70" i="11"/>
  <c r="N55" i="11"/>
  <c r="V29" i="11"/>
  <c r="N11" i="11"/>
  <c r="AA166" i="11"/>
  <c r="Y103" i="11"/>
  <c r="F97" i="11"/>
  <c r="F94" i="11"/>
  <c r="Z90" i="11"/>
  <c r="P86" i="11"/>
  <c r="N80" i="11"/>
  <c r="H77" i="11"/>
  <c r="V72" i="11"/>
  <c r="Y66" i="11"/>
  <c r="J64" i="11"/>
  <c r="G55" i="11"/>
  <c r="V41" i="11"/>
  <c r="F29" i="11"/>
  <c r="H102" i="11"/>
  <c r="L82" i="11"/>
  <c r="F64" i="11"/>
  <c r="G19" i="11"/>
  <c r="F10" i="11"/>
  <c r="P6" i="11"/>
  <c r="U3" i="11"/>
  <c r="T108" i="11"/>
  <c r="AB70" i="11"/>
  <c r="V37" i="11"/>
  <c r="Q11" i="11"/>
  <c r="I7" i="11"/>
  <c r="Z3" i="11"/>
  <c r="T148" i="11"/>
  <c r="E87" i="11"/>
  <c r="F57" i="11"/>
  <c r="I8" i="11"/>
  <c r="N4" i="11"/>
  <c r="J112" i="11"/>
  <c r="AB77" i="11"/>
  <c r="AB64" i="11"/>
  <c r="G35" i="11"/>
  <c r="L11" i="11"/>
  <c r="F7" i="11"/>
  <c r="Y3" i="11"/>
  <c r="N101" i="11"/>
  <c r="Z82" i="11"/>
  <c r="J11" i="11"/>
  <c r="P3" i="11"/>
  <c r="AA6" i="11"/>
  <c r="W40" i="11"/>
  <c r="W22" i="11"/>
  <c r="W15" i="11"/>
  <c r="Z123" i="11"/>
  <c r="AA90" i="11"/>
  <c r="T171" i="11"/>
  <c r="AA122" i="11"/>
  <c r="H67" i="11"/>
  <c r="T85" i="11"/>
  <c r="X88" i="11"/>
  <c r="AB110" i="11"/>
  <c r="I13" i="11"/>
  <c r="G37" i="11"/>
  <c r="W57" i="11"/>
  <c r="R64" i="11"/>
  <c r="E69" i="11"/>
  <c r="P72" i="11"/>
  <c r="R73" i="11"/>
  <c r="AA84" i="11"/>
  <c r="R89" i="11"/>
  <c r="I96" i="11"/>
  <c r="T114" i="11"/>
  <c r="J68" i="11"/>
  <c r="N5" i="11"/>
  <c r="M10" i="11"/>
  <c r="F4" i="11"/>
  <c r="M7" i="11"/>
  <c r="T10" i="11"/>
  <c r="G15" i="11"/>
  <c r="N29" i="11"/>
  <c r="F51" i="11"/>
  <c r="P63" i="11"/>
  <c r="E67" i="11"/>
  <c r="AA77" i="11"/>
  <c r="Q80" i="11"/>
  <c r="H85" i="11"/>
  <c r="X67" i="11"/>
  <c r="Q9" i="11"/>
  <c r="O17" i="11"/>
  <c r="F63" i="11"/>
  <c r="H69" i="11"/>
  <c r="Z23" i="11"/>
  <c r="V36" i="11"/>
  <c r="AA70" i="11"/>
  <c r="AA65" i="11"/>
  <c r="Z51" i="11"/>
  <c r="AA134" i="11"/>
  <c r="W133" i="11"/>
  <c r="W146" i="11"/>
  <c r="H9" i="11"/>
  <c r="AA85" i="11"/>
  <c r="L88" i="11"/>
  <c r="N110" i="11"/>
  <c r="R10" i="11"/>
  <c r="O27" i="11"/>
  <c r="G49" i="11"/>
  <c r="Y63" i="11"/>
  <c r="I67" i="11"/>
  <c r="AA72" i="11"/>
  <c r="I73" i="11"/>
  <c r="AB84" i="11"/>
  <c r="N88" i="11"/>
  <c r="Y96" i="11"/>
  <c r="N114" i="11"/>
  <c r="E68" i="11"/>
  <c r="T5" i="11"/>
  <c r="X10" i="11"/>
  <c r="E5" i="11"/>
  <c r="Q8" i="11"/>
  <c r="V12" i="11"/>
  <c r="V19" i="11"/>
  <c r="N41" i="11"/>
  <c r="F62" i="11"/>
  <c r="R65" i="11"/>
  <c r="M69" i="11"/>
  <c r="Z77" i="11"/>
  <c r="L80" i="11"/>
  <c r="H96" i="11"/>
  <c r="F5" i="11"/>
  <c r="R12" i="11"/>
  <c r="O37" i="11"/>
  <c r="H66" i="11"/>
  <c r="V76" i="11"/>
  <c r="Z14" i="11"/>
  <c r="Z49" i="11"/>
  <c r="Z31" i="11"/>
  <c r="S171" i="11"/>
  <c r="V151" i="11"/>
  <c r="T124" i="11"/>
  <c r="AB171" i="11"/>
  <c r="H150" i="11"/>
  <c r="G126" i="11"/>
  <c r="E116" i="11"/>
  <c r="T107" i="11"/>
  <c r="E163" i="11"/>
  <c r="S130" i="11"/>
  <c r="Q116" i="11"/>
  <c r="L106" i="11"/>
  <c r="W171" i="11"/>
  <c r="N103" i="11"/>
  <c r="V93" i="11"/>
  <c r="L81" i="11"/>
  <c r="N74" i="11"/>
  <c r="S126" i="11"/>
  <c r="T103" i="11"/>
  <c r="Q93" i="11"/>
  <c r="U82" i="11"/>
  <c r="Y75" i="11"/>
  <c r="AB72" i="11"/>
  <c r="V107" i="11"/>
  <c r="J91" i="11"/>
  <c r="N79" i="11"/>
  <c r="H71" i="11"/>
  <c r="P64" i="11"/>
  <c r="N43" i="11"/>
  <c r="Z15" i="11"/>
  <c r="Z7" i="11"/>
  <c r="U107" i="11"/>
  <c r="L97" i="11"/>
  <c r="AB90" i="11"/>
  <c r="E82" i="11"/>
  <c r="U75" i="11"/>
  <c r="Y65" i="11"/>
  <c r="W51" i="11"/>
  <c r="G27" i="11"/>
  <c r="F11" i="11"/>
  <c r="M155" i="11"/>
  <c r="I103" i="11"/>
  <c r="M96" i="11"/>
  <c r="L93" i="11"/>
  <c r="E90" i="11"/>
  <c r="N83" i="11"/>
  <c r="Y79" i="11"/>
  <c r="T75" i="11"/>
  <c r="N71" i="11"/>
  <c r="U65" i="11"/>
  <c r="Y62" i="11"/>
  <c r="N51" i="11"/>
  <c r="G39" i="11"/>
  <c r="V25" i="11"/>
  <c r="Q99" i="11"/>
  <c r="J75" i="11"/>
  <c r="V53" i="11"/>
  <c r="T11" i="11"/>
  <c r="V7" i="11"/>
  <c r="E6" i="11"/>
  <c r="N3" i="11"/>
  <c r="F107" i="11"/>
  <c r="T66" i="11"/>
  <c r="F25" i="11"/>
  <c r="Z10" i="11"/>
  <c r="V6" i="11"/>
  <c r="T3" i="11"/>
  <c r="I120" i="11"/>
  <c r="J83" i="11"/>
  <c r="N19" i="11"/>
  <c r="N7" i="11"/>
  <c r="V3" i="11"/>
  <c r="F93" i="11"/>
  <c r="M71" i="11"/>
  <c r="T62" i="11"/>
  <c r="V21" i="11"/>
  <c r="Q10" i="11"/>
  <c r="U6" i="11"/>
  <c r="Q3" i="11"/>
  <c r="U94" i="11"/>
  <c r="I70" i="11"/>
  <c r="AB7" i="11"/>
  <c r="AA3" i="11"/>
  <c r="W46" i="11"/>
  <c r="V56" i="11"/>
  <c r="W44" i="11"/>
  <c r="V32" i="11"/>
  <c r="AA95" i="11"/>
  <c r="T149" i="11"/>
  <c r="S180" i="11"/>
  <c r="W158" i="11"/>
  <c r="T69" i="11"/>
  <c r="M85" i="11"/>
  <c r="P110" i="11"/>
  <c r="S162" i="11"/>
  <c r="G21" i="11"/>
  <c r="W41" i="11"/>
  <c r="E62" i="11"/>
  <c r="Q65" i="11"/>
  <c r="AA71" i="11"/>
  <c r="Q72" i="11"/>
  <c r="Z81" i="11"/>
  <c r="L84" i="11"/>
  <c r="V96" i="11"/>
  <c r="AA114" i="11"/>
  <c r="R114" i="11"/>
  <c r="X68" i="11"/>
  <c r="R6" i="11"/>
  <c r="T15" i="11"/>
  <c r="AB4" i="11"/>
  <c r="L8" i="11"/>
  <c r="R11" i="11"/>
  <c r="F16" i="11"/>
  <c r="F35" i="11"/>
  <c r="V55" i="11"/>
  <c r="N64" i="11"/>
  <c r="F68" i="11"/>
  <c r="J77" i="11"/>
  <c r="U80" i="11"/>
  <c r="L89" i="11"/>
  <c r="X4" i="11"/>
  <c r="M12" i="11"/>
  <c r="O33" i="11"/>
  <c r="AB63" i="11"/>
  <c r="AB76" i="11"/>
  <c r="Z45" i="11"/>
  <c r="Z27" i="11"/>
  <c r="W178" i="11"/>
  <c r="AA10" i="11"/>
  <c r="AA99" i="11"/>
  <c r="AA82" i="11"/>
  <c r="V164" i="11"/>
  <c r="S184" i="11"/>
  <c r="V16" i="11"/>
  <c r="J85" i="11"/>
  <c r="P88" i="11"/>
  <c r="L110" i="11"/>
  <c r="U12" i="11"/>
  <c r="G33" i="11"/>
  <c r="W53" i="11"/>
  <c r="X64" i="11"/>
  <c r="L69" i="11"/>
  <c r="J72" i="11"/>
  <c r="H76" i="11"/>
  <c r="F84" i="11"/>
  <c r="M92" i="11"/>
  <c r="AB114" i="11"/>
  <c r="M114" i="11"/>
  <c r="J69" i="11"/>
  <c r="X6" i="11"/>
  <c r="AA15" i="11"/>
  <c r="Z5" i="11"/>
  <c r="J9" i="11"/>
  <c r="P13" i="11"/>
  <c r="N25" i="11"/>
  <c r="F47" i="11"/>
  <c r="AB62" i="11"/>
  <c r="Q66" i="11"/>
  <c r="J71" i="11"/>
  <c r="E77" i="11"/>
  <c r="P80" i="11"/>
  <c r="M9" i="11"/>
  <c r="AB5" i="11"/>
  <c r="Q13" i="11"/>
  <c r="O53" i="11"/>
  <c r="F67" i="11"/>
  <c r="AB16" i="11"/>
  <c r="AA9" i="11"/>
  <c r="AA64" i="11"/>
  <c r="Z53" i="11"/>
  <c r="AA163" i="11"/>
  <c r="AB118" i="11"/>
  <c r="L139" i="11"/>
  <c r="E112" i="11"/>
  <c r="J148" i="11"/>
  <c r="Z111" i="11"/>
  <c r="F115" i="11"/>
  <c r="I87" i="11"/>
  <c r="T70" i="11"/>
  <c r="L99" i="11"/>
  <c r="P79" i="11"/>
  <c r="I116" i="11"/>
  <c r="Z86" i="11"/>
  <c r="F70" i="11"/>
  <c r="V33" i="11"/>
  <c r="U163" i="11"/>
  <c r="F95" i="11"/>
  <c r="J79" i="11"/>
  <c r="L64" i="11"/>
  <c r="R15" i="11"/>
  <c r="N118" i="11"/>
  <c r="E95" i="11"/>
  <c r="Q89" i="11"/>
  <c r="Y78" i="11"/>
  <c r="U70" i="11"/>
  <c r="F61" i="11"/>
  <c r="N35" i="11"/>
  <c r="R98" i="11"/>
  <c r="F41" i="11"/>
  <c r="L7" i="11"/>
  <c r="F3" i="11"/>
  <c r="P65" i="11"/>
  <c r="E10" i="11"/>
  <c r="L3" i="11"/>
  <c r="T72" i="11"/>
  <c r="AB6" i="11"/>
  <c r="Y87" i="11"/>
  <c r="W59" i="11"/>
  <c r="N8" i="11"/>
  <c r="J3" i="11"/>
  <c r="W43" i="11"/>
  <c r="AA4" i="11"/>
  <c r="Y68" i="11"/>
  <c r="V48" i="11"/>
  <c r="V128" i="11"/>
  <c r="X5" i="11"/>
  <c r="Q88" i="11"/>
  <c r="J8" i="11"/>
  <c r="O47" i="11"/>
  <c r="J66" i="11"/>
  <c r="U73" i="11"/>
  <c r="P84" i="11"/>
  <c r="L114" i="11"/>
  <c r="M88" i="11"/>
  <c r="Z16" i="11"/>
  <c r="E9" i="11"/>
  <c r="F19" i="11"/>
  <c r="N61" i="11"/>
  <c r="F69" i="11"/>
  <c r="M80" i="11"/>
  <c r="V5" i="11"/>
  <c r="O49" i="11"/>
  <c r="F76" i="11"/>
  <c r="Z43" i="11"/>
  <c r="AB17" i="11"/>
  <c r="AA91" i="11"/>
  <c r="W130" i="11"/>
  <c r="N85" i="11"/>
  <c r="Q110" i="11"/>
  <c r="W37" i="11"/>
  <c r="V65" i="11"/>
  <c r="X72" i="11"/>
  <c r="J84" i="11"/>
  <c r="F114" i="11"/>
  <c r="E4" i="11"/>
  <c r="M3" i="11"/>
  <c r="Y10" i="11"/>
  <c r="F31" i="11"/>
  <c r="U63" i="11"/>
  <c r="L72" i="11"/>
  <c r="X80" i="11"/>
  <c r="X8" i="11"/>
  <c r="M62" i="11"/>
  <c r="Z61" i="11"/>
  <c r="AA75" i="11"/>
  <c r="Z19" i="11"/>
  <c r="V89" i="11"/>
  <c r="AA93" i="11"/>
  <c r="AA175" i="11"/>
  <c r="X132" i="11"/>
  <c r="AA69" i="11"/>
  <c r="I85" i="11"/>
  <c r="Z110" i="11"/>
  <c r="F110" i="11"/>
  <c r="T13" i="11"/>
  <c r="O39" i="11"/>
  <c r="G61" i="11"/>
  <c r="F65" i="11"/>
  <c r="L68" i="11"/>
  <c r="Z72" i="11"/>
  <c r="R76" i="11"/>
  <c r="V84" i="11"/>
  <c r="Y88" i="11"/>
  <c r="T96" i="11"/>
  <c r="E114" i="11"/>
  <c r="V54" i="11"/>
  <c r="V124" i="11"/>
  <c r="M6" i="11"/>
  <c r="L65" i="11"/>
  <c r="AA81" i="11"/>
  <c r="M110" i="11"/>
  <c r="J4" i="11"/>
  <c r="P5" i="11"/>
  <c r="F12" i="11"/>
  <c r="N37" i="11"/>
  <c r="Y64" i="11"/>
  <c r="U77" i="11"/>
  <c r="X114" i="11"/>
  <c r="F13" i="11"/>
  <c r="R66" i="11"/>
  <c r="R84" i="11"/>
  <c r="M89" i="11"/>
  <c r="I92" i="11"/>
  <c r="F100" i="11"/>
  <c r="N102" i="11"/>
  <c r="AB109" i="11"/>
  <c r="AA74" i="11"/>
  <c r="W58" i="11"/>
  <c r="H13" i="11"/>
  <c r="W29" i="11"/>
  <c r="T73" i="11"/>
  <c r="Q114" i="11"/>
  <c r="H6" i="11"/>
  <c r="Q4" i="11"/>
  <c r="L12" i="11"/>
  <c r="F39" i="11"/>
  <c r="H65" i="11"/>
  <c r="Y72" i="11"/>
  <c r="Q81" i="11"/>
  <c r="H8" i="11"/>
  <c r="O57" i="11"/>
  <c r="Z76" i="11"/>
  <c r="J89" i="11"/>
  <c r="U92" i="11"/>
  <c r="V100" i="11"/>
  <c r="AA102" i="11"/>
  <c r="T106" i="11"/>
  <c r="E109" i="11"/>
  <c r="N117" i="11"/>
  <c r="F152" i="11"/>
  <c r="M78" i="11"/>
  <c r="AB83" i="11"/>
  <c r="AB91" i="11"/>
  <c r="N97" i="11"/>
  <c r="L101" i="11"/>
  <c r="J105" i="11"/>
  <c r="F121" i="11"/>
  <c r="H137" i="11"/>
  <c r="T86" i="11"/>
  <c r="J93" i="11"/>
  <c r="P98" i="11"/>
  <c r="Y105" i="11"/>
  <c r="H99" i="11"/>
  <c r="X107" i="11"/>
  <c r="Q113" i="11"/>
  <c r="R131" i="11"/>
  <c r="M108" i="11"/>
  <c r="S129" i="11"/>
  <c r="X118" i="11"/>
  <c r="Z21" i="11"/>
  <c r="R163" i="11"/>
  <c r="L118" i="11"/>
  <c r="Z136" i="11"/>
  <c r="AB111" i="11"/>
  <c r="K144" i="11"/>
  <c r="T111" i="11"/>
  <c r="I113" i="11"/>
  <c r="V86" i="11"/>
  <c r="L70" i="11"/>
  <c r="E99" i="11"/>
  <c r="E79" i="11"/>
  <c r="I112" i="11"/>
  <c r="E86" i="11"/>
  <c r="I66" i="11"/>
  <c r="G31" i="11"/>
  <c r="AB146" i="11"/>
  <c r="J94" i="11"/>
  <c r="Z78" i="11"/>
  <c r="I62" i="11"/>
  <c r="I12" i="11"/>
  <c r="T113" i="11"/>
  <c r="AB94" i="11"/>
  <c r="J87" i="11"/>
  <c r="J78" i="11"/>
  <c r="J70" i="11"/>
  <c r="V57" i="11"/>
  <c r="W31" i="11"/>
  <c r="F86" i="11"/>
  <c r="W27" i="11"/>
  <c r="Z6" i="11"/>
  <c r="T135" i="11"/>
  <c r="G51" i="11"/>
  <c r="U7" i="11"/>
  <c r="E3" i="11"/>
  <c r="Q64" i="11"/>
  <c r="F6" i="11"/>
  <c r="E78" i="11"/>
  <c r="N47" i="11"/>
  <c r="P7" i="11"/>
  <c r="P119" i="11"/>
  <c r="N31" i="11"/>
  <c r="T76" i="11"/>
  <c r="U157" i="11"/>
  <c r="AA63" i="11"/>
  <c r="W151" i="11"/>
  <c r="X13" i="11"/>
  <c r="U88" i="11"/>
  <c r="P12" i="11"/>
  <c r="G53" i="11"/>
  <c r="Y67" i="11"/>
  <c r="N73" i="11"/>
  <c r="X84" i="11"/>
  <c r="P114" i="11"/>
  <c r="U4" i="11"/>
  <c r="H3" i="11"/>
  <c r="Z9" i="11"/>
  <c r="V23" i="11"/>
  <c r="V62" i="11"/>
  <c r="E73" i="11"/>
  <c r="AB81" i="11"/>
  <c r="R8" i="11"/>
  <c r="H62" i="11"/>
  <c r="AA5" i="11"/>
  <c r="Z59" i="11"/>
  <c r="Z35" i="11"/>
  <c r="W163" i="11"/>
  <c r="W161" i="11"/>
  <c r="AA88" i="11"/>
  <c r="M162" i="11"/>
  <c r="O43" i="11"/>
  <c r="P66" i="11"/>
  <c r="P73" i="11"/>
  <c r="F85" i="11"/>
  <c r="J114" i="11"/>
  <c r="Z4" i="11"/>
  <c r="L4" i="11"/>
  <c r="X11" i="11"/>
  <c r="V35" i="11"/>
  <c r="T64" i="11"/>
  <c r="L73" i="11"/>
  <c r="R85" i="11"/>
  <c r="V9" i="11"/>
  <c r="L63" i="11"/>
  <c r="AA79" i="11"/>
  <c r="AA8" i="11"/>
  <c r="Z41" i="11"/>
  <c r="AA112" i="11"/>
  <c r="AA108" i="11"/>
  <c r="AA104" i="11"/>
  <c r="S190" i="11"/>
  <c r="I69" i="11"/>
  <c r="AB88" i="11"/>
  <c r="E110" i="11"/>
  <c r="F162" i="11"/>
  <c r="O23" i="11"/>
  <c r="G45" i="11"/>
  <c r="P62" i="11"/>
  <c r="AB65" i="11"/>
  <c r="R69" i="11"/>
  <c r="E72" i="11"/>
  <c r="P81" i="11"/>
  <c r="Z84" i="11"/>
  <c r="AA96" i="11"/>
  <c r="X96" i="11"/>
  <c r="V52" i="11"/>
  <c r="W42" i="11"/>
  <c r="H5" i="11"/>
  <c r="G25" i="11"/>
  <c r="T67" i="11"/>
  <c r="X81" i="11"/>
  <c r="I114" i="11"/>
  <c r="Y5" i="11"/>
  <c r="H7" i="11"/>
  <c r="U13" i="11"/>
  <c r="V47" i="11"/>
  <c r="V66" i="11"/>
  <c r="F80" i="11"/>
  <c r="M67" i="11"/>
  <c r="T16" i="11"/>
  <c r="V68" i="11"/>
  <c r="T88" i="11"/>
  <c r="V92" i="11"/>
  <c r="M93" i="11"/>
  <c r="AA101" i="11"/>
  <c r="Q102" i="11"/>
  <c r="F109" i="11"/>
  <c r="AA62" i="11"/>
  <c r="Z67" i="11"/>
  <c r="U85" i="11"/>
  <c r="O51" i="11"/>
  <c r="J81" i="11"/>
  <c r="T17" i="11"/>
  <c r="I9" i="11"/>
  <c r="X7" i="11"/>
  <c r="Z13" i="11"/>
  <c r="N49" i="11"/>
  <c r="AB66" i="11"/>
  <c r="P77" i="11"/>
  <c r="H88" i="11"/>
  <c r="AB9" i="11"/>
  <c r="Q63" i="11"/>
  <c r="E76" i="11"/>
  <c r="N89" i="11"/>
  <c r="Y92" i="11"/>
  <c r="I100" i="11"/>
  <c r="I102" i="11"/>
  <c r="M106" i="11"/>
  <c r="AB117" i="11"/>
  <c r="M117" i="11"/>
  <c r="R70" i="11"/>
  <c r="L79" i="11"/>
  <c r="X86" i="11"/>
  <c r="T93" i="11"/>
  <c r="Y98" i="11"/>
  <c r="L102" i="11"/>
  <c r="F106" i="11"/>
  <c r="J121" i="11"/>
  <c r="X75" i="11"/>
  <c r="R87" i="11"/>
  <c r="Y94" i="11"/>
  <c r="T100" i="11"/>
  <c r="R109" i="11"/>
  <c r="H103" i="11"/>
  <c r="V108" i="11"/>
  <c r="I115" i="11"/>
  <c r="L138" i="11"/>
  <c r="M112" i="11"/>
  <c r="P138" i="11"/>
  <c r="V119" i="11"/>
  <c r="AA13" i="11"/>
  <c r="Z139" i="11"/>
  <c r="L120" i="11"/>
  <c r="F123" i="11"/>
  <c r="F99" i="11"/>
  <c r="Q111" i="11"/>
  <c r="T74" i="11"/>
  <c r="I75" i="11"/>
  <c r="P11" i="11"/>
  <c r="N87" i="11"/>
  <c r="G43" i="11"/>
  <c r="U100" i="11"/>
  <c r="Q82" i="11"/>
  <c r="I65" i="11"/>
  <c r="G23" i="11"/>
  <c r="E11" i="11"/>
  <c r="U79" i="11"/>
  <c r="L6" i="11"/>
  <c r="Y11" i="11"/>
  <c r="Q70" i="11"/>
  <c r="J6" i="11"/>
  <c r="E7" i="11"/>
  <c r="W60" i="11"/>
  <c r="W125" i="11"/>
  <c r="T110" i="11"/>
  <c r="Z62" i="11"/>
  <c r="E81" i="11"/>
  <c r="R9" i="11"/>
  <c r="U5" i="11"/>
  <c r="V39" i="11"/>
  <c r="N77" i="11"/>
  <c r="L13" i="11"/>
  <c r="AA7" i="11"/>
  <c r="W126" i="11"/>
  <c r="R67" i="11"/>
  <c r="N13" i="11"/>
  <c r="AB71" i="11"/>
  <c r="Q96" i="11"/>
  <c r="Z8" i="11"/>
  <c r="O15" i="11"/>
  <c r="J67" i="11"/>
  <c r="AA67" i="11"/>
  <c r="H68" i="11"/>
  <c r="AA83" i="11"/>
  <c r="X145" i="11"/>
  <c r="AB148" i="11"/>
  <c r="Z85" i="11"/>
  <c r="I110" i="11"/>
  <c r="G29" i="11"/>
  <c r="I63" i="11"/>
  <c r="V71" i="11"/>
  <c r="T81" i="11"/>
  <c r="L96" i="11"/>
  <c r="AA12" i="11"/>
  <c r="V88" i="11"/>
  <c r="Q71" i="11"/>
  <c r="K16" i="11"/>
  <c r="AB8" i="11"/>
  <c r="F59" i="11"/>
  <c r="F81" i="11"/>
  <c r="O45" i="11"/>
  <c r="P89" i="11"/>
  <c r="M97" i="11"/>
  <c r="U106" i="11"/>
  <c r="AA127" i="11"/>
  <c r="Z88" i="11"/>
  <c r="Q84" i="11"/>
  <c r="L15" i="11"/>
  <c r="J17" i="11"/>
  <c r="AB68" i="11"/>
  <c r="R13" i="11"/>
  <c r="L67" i="11"/>
  <c r="X89" i="11"/>
  <c r="Z101" i="11"/>
  <c r="V109" i="11"/>
  <c r="W140" i="11"/>
  <c r="H82" i="11"/>
  <c r="R94" i="11"/>
  <c r="AB105" i="11"/>
  <c r="N121" i="11"/>
  <c r="N90" i="11"/>
  <c r="T101" i="11"/>
  <c r="F104" i="11"/>
  <c r="V131" i="11"/>
  <c r="M113" i="11"/>
  <c r="Z2" i="11"/>
  <c r="AA170" i="11"/>
  <c r="E88" i="11"/>
  <c r="N63" i="11"/>
  <c r="N81" i="11"/>
  <c r="U114" i="11"/>
  <c r="E8" i="11"/>
  <c r="I6" i="11"/>
  <c r="AB12" i="11"/>
  <c r="F43" i="11"/>
  <c r="X65" i="11"/>
  <c r="V73" i="11"/>
  <c r="R88" i="11"/>
  <c r="H12" i="11"/>
  <c r="V63" i="11"/>
  <c r="M76" i="11"/>
  <c r="I89" i="11"/>
  <c r="T92" i="11"/>
  <c r="Q100" i="11"/>
  <c r="Y102" i="11"/>
  <c r="X106" i="11"/>
  <c r="V117" i="11"/>
  <c r="H117" i="11"/>
  <c r="V152" i="11"/>
  <c r="R78" i="11"/>
  <c r="H86" i="11"/>
  <c r="Y93" i="11"/>
  <c r="T98" i="11"/>
  <c r="R102" i="11"/>
  <c r="Q106" i="11"/>
  <c r="E121" i="11"/>
  <c r="H79" i="11"/>
  <c r="T90" i="11"/>
  <c r="H95" i="11"/>
  <c r="Z100" i="11"/>
  <c r="X121" i="11"/>
  <c r="M103" i="11"/>
  <c r="AB108" i="11"/>
  <c r="P115" i="11"/>
  <c r="AA138" i="11"/>
  <c r="R112" i="11"/>
  <c r="Z39" i="11"/>
  <c r="H10" i="11"/>
  <c r="F55" i="11"/>
  <c r="AB67" i="11"/>
  <c r="AB92" i="11"/>
  <c r="L109" i="11"/>
  <c r="O152" i="11"/>
  <c r="R82" i="11"/>
  <c r="I97" i="11"/>
  <c r="L121" i="11"/>
  <c r="I86" i="11"/>
  <c r="M101" i="11"/>
  <c r="X103" i="11"/>
  <c r="AB131" i="11"/>
  <c r="H113" i="11"/>
  <c r="F119" i="11"/>
  <c r="K134" i="11"/>
  <c r="AB147" i="11"/>
  <c r="AA159" i="11"/>
  <c r="O188" i="11"/>
  <c r="N132" i="11"/>
  <c r="K160" i="11"/>
  <c r="AA97" i="11"/>
  <c r="AB96" i="11"/>
  <c r="F23" i="11"/>
  <c r="L5" i="11"/>
  <c r="F92" i="11"/>
  <c r="P109" i="11"/>
  <c r="F79" i="11"/>
  <c r="I93" i="11"/>
  <c r="Y101" i="11"/>
  <c r="U121" i="11"/>
  <c r="I90" i="11"/>
  <c r="E100" i="11"/>
  <c r="R99" i="11"/>
  <c r="AB113" i="11"/>
  <c r="X113" i="11"/>
  <c r="V122" i="11"/>
  <c r="AB135" i="11"/>
  <c r="R147" i="11"/>
  <c r="R159" i="11"/>
  <c r="R119" i="11"/>
  <c r="P135" i="11"/>
  <c r="R169" i="11"/>
  <c r="R116" i="11"/>
  <c r="G122" i="11"/>
  <c r="R133" i="11"/>
  <c r="S153" i="11"/>
  <c r="J139" i="11"/>
  <c r="G167" i="11"/>
  <c r="AB178" i="11"/>
  <c r="Y179" i="11"/>
  <c r="O179" i="11"/>
  <c r="Y20" i="11"/>
  <c r="E26" i="11"/>
  <c r="X30" i="11"/>
  <c r="X38" i="11"/>
  <c r="S58" i="11"/>
  <c r="P142" i="11"/>
  <c r="Q183" i="11"/>
  <c r="AA183" i="11"/>
  <c r="S4" i="11"/>
  <c r="W7" i="11"/>
  <c r="G11" i="11"/>
  <c r="J14" i="11"/>
  <c r="AA179" i="11"/>
  <c r="O16" i="11"/>
  <c r="N84" i="11"/>
  <c r="Y89" i="11"/>
  <c r="J102" i="11"/>
  <c r="AB152" i="11"/>
  <c r="V79" i="11"/>
  <c r="N93" i="11"/>
  <c r="L105" i="11"/>
  <c r="R121" i="11"/>
  <c r="Y90" i="11"/>
  <c r="M100" i="11"/>
  <c r="X99" i="11"/>
  <c r="AA131" i="11"/>
  <c r="E115" i="11"/>
  <c r="Q119" i="11"/>
  <c r="G135" i="11"/>
  <c r="O147" i="11"/>
  <c r="M159" i="11"/>
  <c r="Y118" i="11"/>
  <c r="L134" i="11"/>
  <c r="V160" i="11"/>
  <c r="O177" i="11"/>
  <c r="M120" i="11"/>
  <c r="T127" i="11"/>
  <c r="R150" i="11"/>
  <c r="P139" i="11"/>
  <c r="O167" i="11"/>
  <c r="H179" i="11"/>
  <c r="J151" i="11"/>
  <c r="O184" i="11"/>
  <c r="U20" i="11"/>
  <c r="Q26" i="11"/>
  <c r="I30" i="11"/>
  <c r="T38" i="11"/>
  <c r="R142" i="11"/>
  <c r="AB142" i="11"/>
  <c r="M183" i="11"/>
  <c r="T2" i="11"/>
  <c r="S5" i="11"/>
  <c r="W8" i="11"/>
  <c r="G12" i="11"/>
  <c r="Q15" i="11"/>
  <c r="X85" i="11"/>
  <c r="AA109" i="11"/>
  <c r="H94" i="11"/>
  <c r="M107" i="11"/>
  <c r="O123" i="11"/>
  <c r="H141" i="11"/>
  <c r="Y119" i="11"/>
  <c r="V155" i="11"/>
  <c r="V167" i="11"/>
  <c r="P151" i="11"/>
  <c r="Q20" i="11"/>
  <c r="Q30" i="11"/>
  <c r="K40" i="11"/>
  <c r="L142" i="11"/>
  <c r="O4" i="11"/>
  <c r="W10" i="11"/>
  <c r="W16" i="11"/>
  <c r="R21" i="11"/>
  <c r="F28" i="11"/>
  <c r="J35" i="11"/>
  <c r="F42" i="11"/>
  <c r="N48" i="11"/>
  <c r="N56" i="11"/>
  <c r="Q14" i="11"/>
  <c r="X32" i="11"/>
  <c r="T34" i="11"/>
  <c r="K44" i="11"/>
  <c r="Y50" i="11"/>
  <c r="AB52" i="11"/>
  <c r="T54" i="11"/>
  <c r="S56" i="11"/>
  <c r="Q16" i="11"/>
  <c r="Y19" i="11"/>
  <c r="U21" i="11"/>
  <c r="O22" i="11"/>
  <c r="AA23" i="11"/>
  <c r="K25" i="11"/>
  <c r="L27" i="11"/>
  <c r="T29" i="11"/>
  <c r="P31" i="11"/>
  <c r="AB33" i="11"/>
  <c r="M35" i="11"/>
  <c r="Y37" i="11"/>
  <c r="U39" i="11"/>
  <c r="O40" i="11"/>
  <c r="AA41" i="11"/>
  <c r="K43" i="11"/>
  <c r="H45" i="11"/>
  <c r="P47" i="11"/>
  <c r="AB49" i="11"/>
  <c r="M51" i="11"/>
  <c r="Y53" i="11"/>
  <c r="U55" i="11"/>
  <c r="O56" i="11"/>
  <c r="S57" i="11"/>
  <c r="G60" i="11"/>
  <c r="S61" i="11"/>
  <c r="T22" i="11"/>
  <c r="K24" i="11"/>
  <c r="H28" i="11"/>
  <c r="P40" i="11"/>
  <c r="H42" i="11"/>
  <c r="M46" i="11"/>
  <c r="M58" i="11"/>
  <c r="AB60" i="11"/>
  <c r="W14" i="11"/>
  <c r="J20" i="11"/>
  <c r="R30" i="11"/>
  <c r="Z40" i="11"/>
  <c r="J52" i="11"/>
  <c r="U132" i="11"/>
  <c r="J132" i="11"/>
  <c r="G64" i="11"/>
  <c r="K67" i="11"/>
  <c r="O70" i="11"/>
  <c r="S73" i="11"/>
  <c r="W76" i="11"/>
  <c r="G80" i="11"/>
  <c r="K83" i="11"/>
  <c r="O86" i="11"/>
  <c r="S89" i="11"/>
  <c r="W92" i="11"/>
  <c r="G96" i="11"/>
  <c r="K99" i="11"/>
  <c r="O102" i="11"/>
  <c r="V43" i="11"/>
  <c r="M74" i="11"/>
  <c r="AA115" i="11"/>
  <c r="U156" i="11"/>
  <c r="G165" i="11"/>
  <c r="H116" i="11"/>
  <c r="O141" i="11"/>
  <c r="K148" i="11"/>
  <c r="Z161" i="11"/>
  <c r="O2" i="11"/>
  <c r="M26" i="11"/>
  <c r="L38" i="11"/>
  <c r="W142" i="11"/>
  <c r="H2" i="11"/>
  <c r="K8" i="11"/>
  <c r="T14" i="11"/>
  <c r="AA17" i="11"/>
  <c r="R23" i="11"/>
  <c r="F30" i="11"/>
  <c r="R37" i="11"/>
  <c r="F44" i="11"/>
  <c r="J51" i="11"/>
  <c r="V58" i="11"/>
  <c r="O139" i="11"/>
  <c r="E120" i="11"/>
  <c r="S122" i="11"/>
  <c r="Q98" i="11"/>
  <c r="Z108" i="11"/>
  <c r="L74" i="11"/>
  <c r="Y74" i="11"/>
  <c r="I11" i="11"/>
  <c r="Q86" i="11"/>
  <c r="N39" i="11"/>
  <c r="V99" i="11"/>
  <c r="R81" i="11"/>
  <c r="U64" i="11"/>
  <c r="Q103" i="11"/>
  <c r="AB10" i="11"/>
  <c r="T78" i="11"/>
  <c r="Y4" i="11"/>
  <c r="P10" i="11"/>
  <c r="E65" i="11"/>
  <c r="T4" i="11"/>
  <c r="Q6" i="11"/>
  <c r="W172" i="11"/>
  <c r="S176" i="11"/>
  <c r="V110" i="11"/>
  <c r="T63" i="11"/>
  <c r="I81" i="11"/>
  <c r="AA68" i="11"/>
  <c r="N6" i="11"/>
  <c r="N45" i="11"/>
  <c r="X77" i="11"/>
  <c r="J15" i="11"/>
  <c r="R92" i="11"/>
  <c r="AA107" i="11"/>
  <c r="N69" i="11"/>
  <c r="W21" i="11"/>
  <c r="F71" i="11"/>
  <c r="U96" i="11"/>
  <c r="T9" i="11"/>
  <c r="P16" i="11"/>
  <c r="M68" i="11"/>
  <c r="H4" i="11"/>
  <c r="P69" i="11"/>
  <c r="AA11" i="11"/>
  <c r="AA86" i="11"/>
  <c r="S186" i="11"/>
  <c r="E85" i="11"/>
  <c r="R110" i="11"/>
  <c r="W33" i="11"/>
  <c r="H64" i="11"/>
  <c r="I71" i="11"/>
  <c r="M81" i="11"/>
  <c r="P96" i="11"/>
  <c r="AA66" i="11"/>
  <c r="Y110" i="11"/>
  <c r="Z73" i="11"/>
  <c r="I68" i="11"/>
  <c r="I10" i="11"/>
  <c r="E63" i="11"/>
  <c r="Y84" i="11"/>
  <c r="X62" i="11"/>
  <c r="T89" i="11"/>
  <c r="AB100" i="11"/>
  <c r="Y106" i="11"/>
  <c r="AA113" i="11"/>
  <c r="J12" i="11"/>
  <c r="J96" i="11"/>
  <c r="Z17" i="11"/>
  <c r="V27" i="11"/>
  <c r="R71" i="11"/>
  <c r="M4" i="11"/>
  <c r="V69" i="11"/>
  <c r="Q92" i="11"/>
  <c r="E101" i="11"/>
  <c r="Z109" i="11"/>
  <c r="T152" i="11"/>
  <c r="F83" i="11"/>
  <c r="V95" i="11"/>
  <c r="F105" i="11"/>
  <c r="M121" i="11"/>
  <c r="M91" i="11"/>
  <c r="U102" i="11"/>
  <c r="AB104" i="11"/>
  <c r="T131" i="11"/>
  <c r="J115" i="11"/>
  <c r="V34" i="11"/>
  <c r="AA118" i="11"/>
  <c r="H110" i="11"/>
  <c r="Z66" i="11"/>
  <c r="U84" i="11"/>
  <c r="H114" i="11"/>
  <c r="Y9" i="11"/>
  <c r="F8" i="11"/>
  <c r="V15" i="11"/>
  <c r="N53" i="11"/>
  <c r="P67" i="11"/>
  <c r="Y77" i="11"/>
  <c r="H63" i="11"/>
  <c r="AB13" i="11"/>
  <c r="Q67" i="11"/>
  <c r="V85" i="11"/>
  <c r="AA92" i="11"/>
  <c r="X92" i="11"/>
  <c r="P100" i="11"/>
  <c r="AA106" i="11"/>
  <c r="Q109" i="11"/>
  <c r="Z117" i="11"/>
  <c r="J140" i="11"/>
  <c r="X70" i="11"/>
  <c r="Q79" i="11"/>
  <c r="L87" i="11"/>
  <c r="X94" i="11"/>
  <c r="U98" i="11"/>
  <c r="V105" i="11"/>
  <c r="Y109" i="11"/>
  <c r="I121" i="11"/>
  <c r="H83" i="11"/>
  <c r="R91" i="11"/>
  <c r="E97" i="11"/>
  <c r="AB101" i="11"/>
  <c r="N115" i="11"/>
  <c r="L104" i="11"/>
  <c r="X111" i="11"/>
  <c r="O131" i="11"/>
  <c r="R138" i="11"/>
  <c r="R113" i="11"/>
  <c r="AA94" i="11"/>
  <c r="R3" i="11"/>
  <c r="U67" i="11"/>
  <c r="J16" i="11"/>
  <c r="L100" i="11"/>
  <c r="L117" i="11"/>
  <c r="H70" i="11"/>
  <c r="M86" i="11"/>
  <c r="H98" i="11"/>
  <c r="T121" i="11"/>
  <c r="X91" i="11"/>
  <c r="N105" i="11"/>
  <c r="R107" i="11"/>
  <c r="Z131" i="11"/>
  <c r="W129" i="11"/>
  <c r="L122" i="11"/>
  <c r="V135" i="11"/>
  <c r="Z147" i="11"/>
  <c r="Z159" i="11"/>
  <c r="M119" i="11"/>
  <c r="J135" i="11"/>
  <c r="J169" i="11"/>
  <c r="Y162" i="11"/>
  <c r="R5" i="11"/>
  <c r="Q62" i="11"/>
  <c r="O41" i="11"/>
  <c r="H93" i="11"/>
  <c r="U117" i="11"/>
  <c r="X82" i="11"/>
  <c r="L95" i="11"/>
  <c r="Q105" i="11"/>
  <c r="M75" i="11"/>
  <c r="E93" i="11"/>
  <c r="F102" i="11"/>
  <c r="Q104" i="11"/>
  <c r="G131" i="11"/>
  <c r="K156" i="11"/>
  <c r="AB123" i="11"/>
  <c r="AB143" i="11"/>
  <c r="S150" i="11"/>
  <c r="J165" i="11"/>
  <c r="W122" i="11"/>
  <c r="W157" i="11"/>
  <c r="E169" i="11"/>
  <c r="P118" i="11"/>
  <c r="R123" i="11"/>
  <c r="K135" i="11"/>
  <c r="G155" i="11"/>
  <c r="V148" i="11"/>
  <c r="L171" i="11"/>
  <c r="J167" i="11"/>
  <c r="E161" i="11"/>
  <c r="S2" i="11"/>
  <c r="I20" i="11"/>
  <c r="P26" i="11"/>
  <c r="H30" i="11"/>
  <c r="H38" i="11"/>
  <c r="V142" i="11"/>
  <c r="G142" i="11"/>
  <c r="AB183" i="11"/>
  <c r="P2" i="11"/>
  <c r="O5" i="11"/>
  <c r="S8" i="11"/>
  <c r="W11" i="11"/>
  <c r="U15" i="11"/>
  <c r="Z69" i="11"/>
  <c r="M11" i="11"/>
  <c r="F9" i="11"/>
  <c r="J92" i="11"/>
  <c r="X109" i="11"/>
  <c r="K152" i="11"/>
  <c r="Q83" i="11"/>
  <c r="Q95" i="11"/>
  <c r="X105" i="11"/>
  <c r="R75" i="11"/>
  <c r="U93" i="11"/>
  <c r="M102" i="11"/>
  <c r="V104" i="11"/>
  <c r="W138" i="11"/>
  <c r="J131" i="11"/>
  <c r="G123" i="11"/>
  <c r="W141" i="11"/>
  <c r="K147" i="11"/>
  <c r="K159" i="11"/>
  <c r="X119" i="11"/>
  <c r="W135" i="11"/>
  <c r="M165" i="11"/>
  <c r="X116" i="11"/>
  <c r="P122" i="11"/>
  <c r="F134" i="11"/>
  <c r="Z155" i="11"/>
  <c r="F151" i="11"/>
  <c r="H172" i="11"/>
  <c r="Q167" i="11"/>
  <c r="V166" i="11"/>
  <c r="W2" i="11"/>
  <c r="E20" i="11"/>
  <c r="AB26" i="11"/>
  <c r="T30" i="11"/>
  <c r="S42" i="11"/>
  <c r="Y142" i="11"/>
  <c r="AA142" i="11"/>
  <c r="X183" i="11"/>
  <c r="K3" i="11"/>
  <c r="O6" i="11"/>
  <c r="S9" i="11"/>
  <c r="W12" i="11"/>
  <c r="Z25" i="11"/>
  <c r="E13" i="11"/>
  <c r="AA140" i="11"/>
  <c r="Y100" i="11"/>
  <c r="V115" i="11"/>
  <c r="G141" i="11"/>
  <c r="E157" i="11"/>
  <c r="K123" i="11"/>
  <c r="G157" i="11"/>
  <c r="T173" i="11"/>
  <c r="F172" i="11"/>
  <c r="L20" i="11"/>
  <c r="L30" i="11"/>
  <c r="K58" i="11"/>
  <c r="R183" i="11"/>
  <c r="G6" i="11"/>
  <c r="O12" i="11"/>
  <c r="V17" i="11"/>
  <c r="J23" i="11"/>
  <c r="R29" i="11"/>
  <c r="J37" i="11"/>
  <c r="R43" i="11"/>
  <c r="N50" i="11"/>
  <c r="N58" i="11"/>
  <c r="H18" i="11"/>
  <c r="H32" i="11"/>
  <c r="Y36" i="11"/>
  <c r="Y48" i="11"/>
  <c r="I50" i="11"/>
  <c r="L52" i="11"/>
  <c r="U56" i="11"/>
  <c r="I2" i="11"/>
  <c r="H16" i="11"/>
  <c r="I19" i="11"/>
  <c r="E21" i="11"/>
  <c r="M23" i="11"/>
  <c r="U25" i="11"/>
  <c r="O26" i="11"/>
  <c r="S27" i="11"/>
  <c r="G30" i="11"/>
  <c r="K31" i="11"/>
  <c r="L33" i="11"/>
  <c r="X35" i="11"/>
  <c r="I37" i="11"/>
  <c r="E39" i="11"/>
  <c r="M41" i="11"/>
  <c r="U43" i="11"/>
  <c r="O44" i="11"/>
  <c r="AA45" i="11"/>
  <c r="K47" i="11"/>
  <c r="L49" i="11"/>
  <c r="X51" i="11"/>
  <c r="I53" i="11"/>
  <c r="E55" i="11"/>
  <c r="Q57" i="11"/>
  <c r="Y59" i="11"/>
  <c r="U61" i="11"/>
  <c r="S14" i="11"/>
  <c r="U24" i="11"/>
  <c r="AA26" i="11"/>
  <c r="AA28" i="11"/>
  <c r="S40" i="11"/>
  <c r="Y44" i="11"/>
  <c r="X46" i="11"/>
  <c r="X58" i="11"/>
  <c r="L60" i="11"/>
  <c r="Q17" i="11"/>
  <c r="R22" i="11"/>
  <c r="Z32" i="11"/>
  <c r="J44" i="11"/>
  <c r="R54" i="11"/>
  <c r="E132" i="11"/>
  <c r="O132" i="11"/>
  <c r="W64" i="11"/>
  <c r="G68" i="11"/>
  <c r="K71" i="11"/>
  <c r="O74" i="11"/>
  <c r="S77" i="11"/>
  <c r="W80" i="11"/>
  <c r="G84" i="11"/>
  <c r="K87" i="11"/>
  <c r="O90" i="11"/>
  <c r="S93" i="11"/>
  <c r="W96" i="11"/>
  <c r="G100" i="11"/>
  <c r="K103" i="11"/>
  <c r="X12" i="11"/>
  <c r="V87" i="11"/>
  <c r="H111" i="11"/>
  <c r="AB125" i="11"/>
  <c r="P123" i="11"/>
  <c r="Z118" i="11"/>
  <c r="Z153" i="11"/>
  <c r="S161" i="11"/>
  <c r="V173" i="11"/>
  <c r="I18" i="11"/>
  <c r="H26" i="11"/>
  <c r="S46" i="11"/>
  <c r="N183" i="11"/>
  <c r="O3" i="11"/>
  <c r="W9" i="11"/>
  <c r="H15" i="11"/>
  <c r="V18" i="11"/>
  <c r="J25" i="11"/>
  <c r="R31" i="11"/>
  <c r="J39" i="11"/>
  <c r="R45" i="11"/>
  <c r="J53" i="11"/>
  <c r="N60" i="11"/>
  <c r="O163" i="11"/>
  <c r="K163" i="11"/>
  <c r="P87" i="11"/>
  <c r="N59" i="11"/>
  <c r="X73" i="11"/>
  <c r="H92" i="11"/>
  <c r="W47" i="11"/>
  <c r="I4" i="11"/>
  <c r="P95" i="11"/>
  <c r="T12" i="11"/>
  <c r="Z29" i="11"/>
  <c r="Q69" i="11"/>
  <c r="L71" i="11"/>
  <c r="U8" i="11"/>
  <c r="M65" i="11"/>
  <c r="X66" i="11"/>
  <c r="W173" i="11"/>
  <c r="O59" i="11"/>
  <c r="M13" i="11"/>
  <c r="V51" i="11"/>
  <c r="P15" i="11"/>
  <c r="Z57" i="11"/>
  <c r="X9" i="11"/>
  <c r="E12" i="11"/>
  <c r="U66" i="11"/>
  <c r="E84" i="11"/>
  <c r="AA116" i="11"/>
  <c r="AB85" i="11"/>
  <c r="AA16" i="11"/>
  <c r="Q5" i="11"/>
  <c r="Z92" i="11"/>
  <c r="J109" i="11"/>
  <c r="E66" i="11"/>
  <c r="P9" i="11"/>
  <c r="M77" i="11"/>
  <c r="L85" i="11"/>
  <c r="X102" i="11"/>
  <c r="R74" i="11"/>
  <c r="M98" i="11"/>
  <c r="X79" i="11"/>
  <c r="T115" i="11"/>
  <c r="G138" i="11"/>
  <c r="AA111" i="11"/>
  <c r="O35" i="11"/>
  <c r="H89" i="11"/>
  <c r="O19" i="11"/>
  <c r="N21" i="11"/>
  <c r="U69" i="11"/>
  <c r="R4" i="11"/>
  <c r="AA76" i="11"/>
  <c r="L92" i="11"/>
  <c r="U101" i="11"/>
  <c r="U109" i="11"/>
  <c r="J152" i="11"/>
  <c r="M82" i="11"/>
  <c r="AB95" i="11"/>
  <c r="Z105" i="11"/>
  <c r="H121" i="11"/>
  <c r="P93" i="11"/>
  <c r="AB102" i="11"/>
  <c r="H107" i="11"/>
  <c r="L131" i="11"/>
  <c r="Q115" i="11"/>
  <c r="V8" i="11"/>
  <c r="N68" i="11"/>
  <c r="T117" i="11"/>
  <c r="M90" i="11"/>
  <c r="S137" i="11"/>
  <c r="Y115" i="11"/>
  <c r="V138" i="11"/>
  <c r="V123" i="11"/>
  <c r="P147" i="11"/>
  <c r="N122" i="11"/>
  <c r="O169" i="11"/>
  <c r="I5" i="11"/>
  <c r="Q76" i="11"/>
  <c r="M70" i="11"/>
  <c r="Y97" i="11"/>
  <c r="M83" i="11"/>
  <c r="R106" i="11"/>
  <c r="F138" i="11"/>
  <c r="P127" i="11"/>
  <c r="V159" i="11"/>
  <c r="Z127" i="11"/>
  <c r="Y177" i="11"/>
  <c r="T125" i="11"/>
  <c r="E155" i="11"/>
  <c r="F173" i="11"/>
  <c r="R167" i="11"/>
  <c r="T20" i="11"/>
  <c r="AA32" i="11"/>
  <c r="F142" i="11"/>
  <c r="L183" i="11"/>
  <c r="K6" i="11"/>
  <c r="S12" i="11"/>
  <c r="P68" i="11"/>
  <c r="R62" i="11"/>
  <c r="P117" i="11"/>
  <c r="Q87" i="11"/>
  <c r="AA121" i="11"/>
  <c r="T94" i="11"/>
  <c r="Q108" i="11"/>
  <c r="E156" i="11"/>
  <c r="W143" i="11"/>
  <c r="R165" i="11"/>
  <c r="T144" i="11"/>
  <c r="U118" i="11"/>
  <c r="R135" i="11"/>
  <c r="G158" i="11"/>
  <c r="G173" i="11"/>
  <c r="Q18" i="11"/>
  <c r="L26" i="11"/>
  <c r="AA52" i="11"/>
  <c r="V183" i="11"/>
  <c r="G4" i="11"/>
  <c r="O10" i="11"/>
  <c r="U110" i="11"/>
  <c r="AA152" i="11"/>
  <c r="X104" i="11"/>
  <c r="S177" i="11"/>
  <c r="R146" i="11"/>
  <c r="K2" i="11"/>
  <c r="U38" i="11"/>
  <c r="I183" i="11"/>
  <c r="I15" i="11"/>
  <c r="V24" i="11"/>
  <c r="V38" i="11"/>
  <c r="N52" i="11"/>
  <c r="S30" i="11"/>
  <c r="I36" i="11"/>
  <c r="T50" i="11"/>
  <c r="E56" i="11"/>
  <c r="G17" i="11"/>
  <c r="P21" i="11"/>
  <c r="E25" i="11"/>
  <c r="Y29" i="11"/>
  <c r="O32" i="11"/>
  <c r="H35" i="11"/>
  <c r="P39" i="11"/>
  <c r="E43" i="11"/>
  <c r="U47" i="11"/>
  <c r="S49" i="11"/>
  <c r="T53" i="11"/>
  <c r="AB57" i="11"/>
  <c r="E61" i="11"/>
  <c r="E24" i="11"/>
  <c r="U40" i="11"/>
  <c r="I44" i="11"/>
  <c r="H58" i="11"/>
  <c r="H17" i="11"/>
  <c r="J36" i="11"/>
  <c r="Z56" i="11"/>
  <c r="O62" i="11"/>
  <c r="W68" i="11"/>
  <c r="K75" i="11"/>
  <c r="S81" i="11"/>
  <c r="G88" i="11"/>
  <c r="O94" i="11"/>
  <c r="W100" i="11"/>
  <c r="N92" i="11"/>
  <c r="F131" i="11"/>
  <c r="S160" i="11"/>
  <c r="O155" i="11"/>
  <c r="N158" i="11"/>
  <c r="E30" i="11"/>
  <c r="E183" i="11"/>
  <c r="O11" i="11"/>
  <c r="N20" i="11"/>
  <c r="R33" i="11"/>
  <c r="J47" i="11"/>
  <c r="G2" i="11"/>
  <c r="I32" i="11"/>
  <c r="P34" i="11"/>
  <c r="P36" i="11"/>
  <c r="E48" i="11"/>
  <c r="E50" i="11"/>
  <c r="X52" i="11"/>
  <c r="P54" i="11"/>
  <c r="L56" i="11"/>
  <c r="AA14" i="11"/>
  <c r="K18" i="11"/>
  <c r="K19" i="11"/>
  <c r="L21" i="11"/>
  <c r="T23" i="11"/>
  <c r="L25" i="11"/>
  <c r="X27" i="11"/>
  <c r="E29" i="11"/>
  <c r="Q31" i="11"/>
  <c r="W32" i="11"/>
  <c r="AA33" i="11"/>
  <c r="G36" i="11"/>
  <c r="K37" i="11"/>
  <c r="L39" i="11"/>
  <c r="T41" i="11"/>
  <c r="L43" i="11"/>
  <c r="T45" i="11"/>
  <c r="L47" i="11"/>
  <c r="X49" i="11"/>
  <c r="I51" i="11"/>
  <c r="E53" i="11"/>
  <c r="Q55" i="11"/>
  <c r="W56" i="11"/>
  <c r="AA57" i="11"/>
  <c r="K59" i="11"/>
  <c r="H61" i="11"/>
  <c r="E22" i="11"/>
  <c r="AB24" i="11"/>
  <c r="I28" i="11"/>
  <c r="AB40" i="11"/>
  <c r="T42" i="11"/>
  <c r="Y46" i="11"/>
  <c r="I58" i="11"/>
  <c r="H60" i="11"/>
  <c r="M17" i="11"/>
  <c r="Z22" i="11"/>
  <c r="J34" i="11"/>
  <c r="R44" i="11"/>
  <c r="Z54" i="11"/>
  <c r="AB132" i="11"/>
  <c r="S62" i="11"/>
  <c r="W65" i="11"/>
  <c r="G69" i="11"/>
  <c r="K72" i="11"/>
  <c r="O75" i="11"/>
  <c r="S78" i="11"/>
  <c r="W81" i="11"/>
  <c r="G85" i="11"/>
  <c r="K88" i="11"/>
  <c r="O91" i="11"/>
  <c r="S94" i="11"/>
  <c r="W97" i="11"/>
  <c r="G101" i="11"/>
  <c r="Y114" i="11"/>
  <c r="M66" i="11"/>
  <c r="H78" i="11"/>
  <c r="Q121" i="11"/>
  <c r="F113" i="11"/>
  <c r="O144" i="11"/>
  <c r="U169" i="11"/>
  <c r="G125" i="11"/>
  <c r="R155" i="11"/>
  <c r="S172" i="11"/>
  <c r="E167" i="11"/>
  <c r="AB20" i="11"/>
  <c r="E38" i="11"/>
  <c r="O142" i="11"/>
  <c r="O183" i="11"/>
  <c r="W6" i="11"/>
  <c r="K13" i="11"/>
  <c r="K17" i="11"/>
  <c r="F24" i="11"/>
  <c r="N30" i="11"/>
  <c r="F38" i="11"/>
  <c r="N44" i="11"/>
  <c r="R51" i="11"/>
  <c r="J59" i="11"/>
  <c r="S18" i="11"/>
  <c r="K32" i="11"/>
  <c r="S34" i="11"/>
  <c r="S36" i="11"/>
  <c r="L48" i="11"/>
  <c r="L50" i="11"/>
  <c r="Q54" i="11"/>
  <c r="M56" i="11"/>
  <c r="Q2" i="11"/>
  <c r="S16" i="11"/>
  <c r="AB19" i="11"/>
  <c r="M21" i="11"/>
  <c r="U23" i="11"/>
  <c r="O24" i="11"/>
  <c r="AA25" i="11"/>
  <c r="G28" i="11"/>
  <c r="S29" i="11"/>
  <c r="H31" i="11"/>
  <c r="T33" i="11"/>
  <c r="P35" i="11"/>
  <c r="AB37" i="11"/>
  <c r="M39" i="11"/>
  <c r="U41" i="11"/>
  <c r="O42" i="11"/>
  <c r="AA43" i="11"/>
  <c r="K45" i="11"/>
  <c r="H47" i="11"/>
  <c r="T49" i="11"/>
  <c r="P51" i="11"/>
  <c r="AB53" i="11"/>
  <c r="M55" i="11"/>
  <c r="Y57" i="11"/>
  <c r="Q59" i="11"/>
  <c r="AA61" i="11"/>
  <c r="K20" i="11"/>
  <c r="AA22" i="11"/>
  <c r="AA24" i="11"/>
  <c r="K28" i="11"/>
  <c r="H40" i="11"/>
  <c r="K42" i="11"/>
  <c r="U46" i="11"/>
  <c r="U58" i="11"/>
  <c r="I60" i="11"/>
  <c r="Y17" i="11"/>
  <c r="Z20" i="11"/>
  <c r="J32" i="11"/>
  <c r="R42" i="11"/>
  <c r="Y13" i="11"/>
  <c r="K138" i="11"/>
  <c r="K166" i="11"/>
  <c r="S38" i="11"/>
  <c r="G9" i="11"/>
  <c r="N34" i="11"/>
  <c r="U14" i="11"/>
  <c r="X48" i="11"/>
  <c r="U16" i="11"/>
  <c r="Y25" i="11"/>
  <c r="G32" i="11"/>
  <c r="AB41" i="11"/>
  <c r="E49" i="11"/>
  <c r="G56" i="11"/>
  <c r="X22" i="11"/>
  <c r="H44" i="11"/>
  <c r="R2" i="11"/>
  <c r="R48" i="11"/>
  <c r="F132" i="11"/>
  <c r="W67" i="11"/>
  <c r="K74" i="11"/>
  <c r="S80" i="11"/>
  <c r="G87" i="11"/>
  <c r="O93" i="11"/>
  <c r="W99" i="11"/>
  <c r="G105" i="11"/>
  <c r="K108" i="11"/>
  <c r="O111" i="11"/>
  <c r="T122" i="11"/>
  <c r="AA128" i="11"/>
  <c r="Q124" i="11"/>
  <c r="I125" i="11"/>
  <c r="Z126" i="11"/>
  <c r="I137" i="11"/>
  <c r="Q145" i="11"/>
  <c r="S145" i="11"/>
  <c r="F168" i="11"/>
  <c r="AB128" i="11"/>
  <c r="F163" i="11"/>
  <c r="F158" i="11"/>
  <c r="F87" i="11"/>
  <c r="W55" i="11"/>
  <c r="F72" i="11"/>
  <c r="U91" i="11"/>
  <c r="F45" i="11"/>
  <c r="AB3" i="11"/>
  <c r="N91" i="11"/>
  <c r="Z11" i="11"/>
  <c r="W24" i="11"/>
  <c r="P85" i="11"/>
  <c r="X71" i="11"/>
  <c r="N9" i="11"/>
  <c r="L66" i="11"/>
  <c r="V67" i="11"/>
  <c r="S182" i="11"/>
  <c r="J62" i="11"/>
  <c r="Z68" i="11"/>
  <c r="N57" i="11"/>
  <c r="O21" i="11"/>
  <c r="AA103" i="11"/>
  <c r="M63" i="11"/>
  <c r="Z12" i="11"/>
  <c r="N67" i="11"/>
  <c r="Q85" i="11"/>
  <c r="AA119" i="11"/>
  <c r="F96" i="11"/>
  <c r="F27" i="11"/>
  <c r="L9" i="11"/>
  <c r="E92" i="11"/>
  <c r="AA117" i="11"/>
  <c r="P71" i="11"/>
  <c r="N10" i="11"/>
  <c r="Z80" i="11"/>
  <c r="AA89" i="11"/>
  <c r="P106" i="11"/>
  <c r="Q75" i="11"/>
  <c r="J100" i="11"/>
  <c r="X83" i="11"/>
  <c r="U115" i="11"/>
  <c r="M104" i="11"/>
  <c r="AA87" i="11"/>
  <c r="G57" i="11"/>
  <c r="N96" i="11"/>
  <c r="V4" i="11"/>
  <c r="V31" i="11"/>
  <c r="Y71" i="11"/>
  <c r="M8" i="11"/>
  <c r="U76" i="11"/>
  <c r="P92" i="11"/>
  <c r="I101" i="11"/>
  <c r="M109" i="11"/>
  <c r="P152" i="11"/>
  <c r="L83" i="11"/>
  <c r="T97" i="11"/>
  <c r="E105" i="11"/>
  <c r="H75" i="11"/>
  <c r="I94" i="11"/>
  <c r="H106" i="11"/>
  <c r="F108" i="11"/>
  <c r="K131" i="11"/>
  <c r="L129" i="11"/>
  <c r="AB15" i="11"/>
  <c r="I88" i="11"/>
  <c r="O140" i="11"/>
  <c r="M94" i="11"/>
  <c r="R79" i="11"/>
  <c r="N174" i="11"/>
  <c r="H108" i="11"/>
  <c r="J127" i="11"/>
  <c r="L150" i="11"/>
  <c r="W123" i="11"/>
  <c r="V50" i="11"/>
  <c r="J5" i="11"/>
  <c r="U89" i="11"/>
  <c r="L75" i="11"/>
  <c r="AB98" i="11"/>
  <c r="N86" i="11"/>
  <c r="H115" i="11"/>
  <c r="X108" i="11"/>
  <c r="V134" i="11"/>
  <c r="U159" i="11"/>
  <c r="G133" i="11"/>
  <c r="M177" i="11"/>
  <c r="L127" i="11"/>
  <c r="Z160" i="11"/>
  <c r="G175" i="11"/>
  <c r="J173" i="11"/>
  <c r="U26" i="11"/>
  <c r="M38" i="11"/>
  <c r="M142" i="11"/>
  <c r="G183" i="11"/>
  <c r="G7" i="11"/>
  <c r="O13" i="11"/>
  <c r="P8" i="11"/>
  <c r="P76" i="11"/>
  <c r="R117" i="11"/>
  <c r="Q91" i="11"/>
  <c r="P121" i="11"/>
  <c r="P97" i="11"/>
  <c r="L112" i="11"/>
  <c r="M118" i="11"/>
  <c r="F144" i="11"/>
  <c r="E165" i="11"/>
  <c r="S157" i="11"/>
  <c r="N119" i="11"/>
  <c r="V144" i="11"/>
  <c r="Q163" i="11"/>
  <c r="J175" i="11"/>
  <c r="AB18" i="11"/>
  <c r="Y30" i="11"/>
  <c r="AA58" i="11"/>
  <c r="F183" i="11"/>
  <c r="W4" i="11"/>
  <c r="K11" i="11"/>
  <c r="I72" i="11"/>
  <c r="V83" i="11"/>
  <c r="V156" i="11"/>
  <c r="J118" i="11"/>
  <c r="V158" i="11"/>
  <c r="M18" i="11"/>
  <c r="P38" i="11"/>
  <c r="AB2" i="11"/>
  <c r="X15" i="11"/>
  <c r="N26" i="11"/>
  <c r="N40" i="11"/>
  <c r="N54" i="11"/>
  <c r="M32" i="11"/>
  <c r="T36" i="11"/>
  <c r="Q52" i="11"/>
  <c r="P56" i="11"/>
  <c r="F18" i="11"/>
  <c r="K21" i="11"/>
  <c r="P25" i="11"/>
  <c r="I29" i="11"/>
  <c r="Q33" i="11"/>
  <c r="AA35" i="11"/>
  <c r="K39" i="11"/>
  <c r="P43" i="11"/>
  <c r="E47" i="11"/>
  <c r="W50" i="11"/>
  <c r="G54" i="11"/>
  <c r="L57" i="11"/>
  <c r="L61" i="11"/>
  <c r="P24" i="11"/>
  <c r="E40" i="11"/>
  <c r="T44" i="11"/>
  <c r="Q60" i="11"/>
  <c r="G18" i="11"/>
  <c r="R38" i="11"/>
  <c r="J60" i="11"/>
  <c r="K63" i="11"/>
  <c r="S69" i="11"/>
  <c r="G76" i="11"/>
  <c r="O82" i="11"/>
  <c r="W88" i="11"/>
  <c r="K95" i="11"/>
  <c r="S101" i="11"/>
  <c r="Q117" i="11"/>
  <c r="X112" i="11"/>
  <c r="H177" i="11"/>
  <c r="Q159" i="11"/>
  <c r="N172" i="11"/>
  <c r="Q38" i="11"/>
  <c r="W183" i="11"/>
  <c r="G13" i="11"/>
  <c r="F22" i="11"/>
  <c r="R35" i="11"/>
  <c r="J49" i="11"/>
  <c r="M14" i="11"/>
  <c r="T32" i="11"/>
  <c r="K34" i="11"/>
  <c r="K36" i="11"/>
  <c r="P48" i="11"/>
  <c r="P50" i="11"/>
  <c r="H52" i="11"/>
  <c r="S54" i="11"/>
  <c r="AA56" i="11"/>
  <c r="M16" i="11"/>
  <c r="U19" i="11"/>
  <c r="O20" i="11"/>
  <c r="S21" i="11"/>
  <c r="G24" i="11"/>
  <c r="S25" i="11"/>
  <c r="H27" i="11"/>
  <c r="P29" i="11"/>
  <c r="AB31" i="11"/>
  <c r="M33" i="11"/>
  <c r="Y35" i="11"/>
  <c r="U37" i="11"/>
  <c r="O38" i="11"/>
  <c r="S39" i="11"/>
  <c r="G42" i="11"/>
  <c r="S43" i="11"/>
  <c r="G46" i="11"/>
  <c r="S47" i="11"/>
  <c r="H49" i="11"/>
  <c r="T51" i="11"/>
  <c r="P53" i="11"/>
  <c r="AB55" i="11"/>
  <c r="M57" i="11"/>
  <c r="U59" i="11"/>
  <c r="O60" i="11"/>
  <c r="AB61" i="11"/>
  <c r="P22" i="11"/>
  <c r="L24" i="11"/>
  <c r="T28" i="11"/>
  <c r="L40" i="11"/>
  <c r="U44" i="11"/>
  <c r="I46" i="11"/>
  <c r="T58" i="11"/>
  <c r="J2" i="11"/>
  <c r="N17" i="11"/>
  <c r="J26" i="11"/>
  <c r="R36" i="11"/>
  <c r="Z46" i="11"/>
  <c r="J58" i="11"/>
  <c r="G132" i="11"/>
  <c r="O63" i="11"/>
  <c r="S66" i="11"/>
  <c r="W69" i="11"/>
  <c r="G73" i="11"/>
  <c r="K76" i="11"/>
  <c r="O79" i="11"/>
  <c r="S82" i="11"/>
  <c r="W85" i="11"/>
  <c r="G89" i="11"/>
  <c r="K92" i="11"/>
  <c r="O95" i="11"/>
  <c r="S98" i="11"/>
  <c r="W101" i="11"/>
  <c r="Y6" i="11"/>
  <c r="Z106" i="11"/>
  <c r="V91" i="11"/>
  <c r="M79" i="11"/>
  <c r="X115" i="11"/>
  <c r="G159" i="11"/>
  <c r="E177" i="11"/>
  <c r="F130" i="11"/>
  <c r="M169" i="11"/>
  <c r="AB175" i="11"/>
  <c r="L175" i="11"/>
  <c r="I26" i="11"/>
  <c r="AA46" i="11"/>
  <c r="S142" i="11"/>
  <c r="L2" i="11"/>
  <c r="O8" i="11"/>
  <c r="Y15" i="11"/>
  <c r="J19" i="11"/>
  <c r="R25" i="11"/>
  <c r="F32" i="11"/>
  <c r="R39" i="11"/>
  <c r="F46" i="11"/>
  <c r="R53" i="11"/>
  <c r="V60" i="11"/>
  <c r="U32" i="11"/>
  <c r="Q34" i="11"/>
  <c r="Q36" i="11"/>
  <c r="AA44" i="11"/>
  <c r="S48" i="11"/>
  <c r="Y52" i="11"/>
  <c r="AB54" i="11"/>
  <c r="X56" i="11"/>
  <c r="K14" i="11"/>
  <c r="R17" i="11"/>
  <c r="L19" i="11"/>
  <c r="X21" i="11"/>
  <c r="E23" i="11"/>
  <c r="M25" i="11"/>
  <c r="Y27" i="11"/>
  <c r="Q29" i="11"/>
  <c r="W30" i="11"/>
  <c r="AA31" i="11"/>
  <c r="G34" i="11"/>
  <c r="K35" i="11"/>
  <c r="L37" i="11"/>
  <c r="X39" i="11"/>
  <c r="E41" i="11"/>
  <c r="M43" i="11"/>
  <c r="U45" i="11"/>
  <c r="O46" i="11"/>
  <c r="AA47" i="11"/>
  <c r="G50" i="11"/>
  <c r="K51" i="11"/>
  <c r="L53" i="11"/>
  <c r="X55" i="11"/>
  <c r="I57" i="11"/>
  <c r="AB59" i="11"/>
  <c r="M61" i="11"/>
  <c r="Q22" i="11"/>
  <c r="M24" i="11"/>
  <c r="U28" i="11"/>
  <c r="AA38" i="11"/>
  <c r="U42" i="11"/>
  <c r="Q44" i="11"/>
  <c r="E46" i="11"/>
  <c r="E58" i="11"/>
  <c r="T60" i="11"/>
  <c r="I17" i="11"/>
  <c r="J24" i="11"/>
  <c r="R34" i="11"/>
  <c r="Z44" i="11"/>
  <c r="X76" i="11"/>
  <c r="G147" i="11"/>
  <c r="K179" i="11"/>
  <c r="T142" i="11"/>
  <c r="P17" i="11"/>
  <c r="R41" i="11"/>
  <c r="AB32" i="11"/>
  <c r="M50" i="11"/>
  <c r="W18" i="11"/>
  <c r="G26" i="11"/>
  <c r="AB35" i="11"/>
  <c r="Y43" i="11"/>
  <c r="O50" i="11"/>
  <c r="X59" i="11"/>
  <c r="I24" i="11"/>
  <c r="L46" i="11"/>
  <c r="X17" i="11"/>
  <c r="J56" i="11"/>
  <c r="G63" i="11"/>
  <c r="O69" i="11"/>
  <c r="W75" i="11"/>
  <c r="K82" i="11"/>
  <c r="S88" i="11"/>
  <c r="G95" i="11"/>
  <c r="O101" i="11"/>
  <c r="W105" i="11"/>
  <c r="G109" i="11"/>
  <c r="K112" i="11"/>
  <c r="K122" i="11"/>
  <c r="AB129" i="11"/>
  <c r="AB124" i="11"/>
  <c r="P125" i="11"/>
  <c r="H128" i="11"/>
  <c r="P137" i="11"/>
  <c r="AB145" i="11"/>
  <c r="P168" i="11"/>
  <c r="J168" i="11"/>
  <c r="G128" i="11"/>
  <c r="F179" i="11"/>
  <c r="W188" i="11"/>
  <c r="V186" i="11"/>
  <c r="F182" i="11"/>
  <c r="AB177" i="11"/>
  <c r="K176" i="11"/>
  <c r="AA171" i="11"/>
  <c r="P163" i="11"/>
  <c r="O185" i="11"/>
  <c r="L180" i="11"/>
  <c r="T166" i="11"/>
  <c r="T174" i="11"/>
  <c r="T161" i="11"/>
  <c r="Y187" i="11"/>
  <c r="Y158" i="11"/>
  <c r="Y152" i="11"/>
  <c r="Q158" i="11"/>
  <c r="U147" i="11"/>
  <c r="Z146" i="11"/>
  <c r="Z140" i="11"/>
  <c r="AA150" i="11"/>
  <c r="J138" i="11"/>
  <c r="H123" i="11"/>
  <c r="W116" i="11"/>
  <c r="Z141" i="11"/>
  <c r="U130" i="11"/>
  <c r="U145" i="11"/>
  <c r="V130" i="11"/>
  <c r="O106" i="11"/>
  <c r="S83" i="11"/>
  <c r="V132" i="11"/>
  <c r="X44" i="11"/>
  <c r="P57" i="11"/>
  <c r="P27" i="11"/>
  <c r="N46" i="11"/>
  <c r="AB126" i="11"/>
  <c r="Q179" i="11"/>
  <c r="H175" i="11"/>
  <c r="AB190" i="11"/>
  <c r="T188" i="11"/>
  <c r="G186" i="11"/>
  <c r="J186" i="11"/>
  <c r="Y184" i="11"/>
  <c r="AB182" i="11"/>
  <c r="Y178" i="11"/>
  <c r="L177" i="11"/>
  <c r="N173" i="11"/>
  <c r="T176" i="11"/>
  <c r="Y176" i="11"/>
  <c r="X171" i="11"/>
  <c r="J170" i="11"/>
  <c r="X167" i="11"/>
  <c r="T163" i="11"/>
  <c r="H155" i="11"/>
  <c r="R189" i="11"/>
  <c r="F185" i="11"/>
  <c r="R181" i="11"/>
  <c r="O170" i="11"/>
  <c r="Y169" i="11"/>
  <c r="T165" i="11"/>
  <c r="Y174" i="11"/>
  <c r="AB161" i="11"/>
  <c r="E187" i="11"/>
  <c r="R158" i="11"/>
  <c r="J156" i="11"/>
  <c r="X144" i="11"/>
  <c r="S151" i="11"/>
  <c r="K149" i="11"/>
  <c r="Y146" i="11"/>
  <c r="X153" i="11"/>
  <c r="M150" i="11"/>
  <c r="Q135" i="11"/>
  <c r="E123" i="11"/>
  <c r="S116" i="11"/>
  <c r="F140" i="11"/>
  <c r="J129" i="11"/>
  <c r="P145" i="11"/>
  <c r="E124" i="11"/>
  <c r="S105" i="11"/>
  <c r="G82" i="11"/>
  <c r="I132" i="11"/>
  <c r="Q41" i="11"/>
  <c r="H36" i="11"/>
  <c r="P30" i="11"/>
  <c r="X179" i="11"/>
  <c r="U188" i="11"/>
  <c r="T179" i="11"/>
  <c r="G160" i="11"/>
  <c r="AA188" i="11"/>
  <c r="M184" i="11"/>
  <c r="N182" i="11"/>
  <c r="V178" i="11"/>
  <c r="Z177" i="11"/>
  <c r="AA185" i="11"/>
  <c r="M176" i="11"/>
  <c r="R171" i="11"/>
  <c r="E170" i="11"/>
  <c r="AB167" i="11"/>
  <c r="H163" i="11"/>
  <c r="S155" i="11"/>
  <c r="E189" i="11"/>
  <c r="T185" i="11"/>
  <c r="H181" i="11"/>
  <c r="M180" i="11"/>
  <c r="I170" i="11"/>
  <c r="AB166" i="11"/>
  <c r="X165" i="11"/>
  <c r="I174" i="11"/>
  <c r="AB162" i="11"/>
  <c r="R160" i="11"/>
  <c r="U164" i="11"/>
  <c r="T158" i="11"/>
  <c r="T156" i="11"/>
  <c r="Y144" i="11"/>
  <c r="W148" i="11"/>
  <c r="E149" i="11"/>
  <c r="AB140" i="11"/>
  <c r="Y153" i="11"/>
  <c r="S139" i="11"/>
  <c r="H131" i="11"/>
  <c r="W120" i="11"/>
  <c r="T154" i="11"/>
  <c r="E136" i="11"/>
  <c r="E128" i="11"/>
  <c r="O129" i="11"/>
  <c r="T128" i="11"/>
  <c r="W104" i="11"/>
  <c r="O80" i="11"/>
  <c r="R24" i="11"/>
  <c r="K26" i="11"/>
  <c r="L51" i="11"/>
  <c r="S23" i="11"/>
  <c r="J61" i="11"/>
  <c r="L172" i="11"/>
  <c r="AA190" i="11"/>
  <c r="N188" i="11"/>
  <c r="U184" i="11"/>
  <c r="N178" i="11"/>
  <c r="O176" i="11"/>
  <c r="F171" i="11"/>
  <c r="F165" i="11"/>
  <c r="T189" i="11"/>
  <c r="V185" i="11"/>
  <c r="F180" i="11"/>
  <c r="S165" i="11"/>
  <c r="Z162" i="11"/>
  <c r="I179" i="11"/>
  <c r="U175" i="11"/>
  <c r="N190" i="11"/>
  <c r="V188" i="11"/>
  <c r="AA184" i="11"/>
  <c r="V184" i="11"/>
  <c r="K182" i="11"/>
  <c r="S178" i="11"/>
  <c r="T190" i="11"/>
  <c r="G188" i="11"/>
  <c r="J188" i="11"/>
  <c r="Y186" i="11"/>
  <c r="AB184" i="11"/>
  <c r="T182" i="11"/>
  <c r="Q178" i="11"/>
  <c r="P178" i="11"/>
  <c r="V175" i="11"/>
  <c r="AA181" i="11"/>
  <c r="W176" i="11"/>
  <c r="E172" i="11"/>
  <c r="M171" i="11"/>
  <c r="I167" i="11"/>
  <c r="K165" i="11"/>
  <c r="I159" i="11"/>
  <c r="S189" i="11"/>
  <c r="K185" i="11"/>
  <c r="S181" i="11"/>
  <c r="E180" i="11"/>
  <c r="V180" i="11"/>
  <c r="N170" i="11"/>
  <c r="H165" i="11"/>
  <c r="O174" i="11"/>
  <c r="L162" i="11"/>
  <c r="Q160" i="11"/>
  <c r="Y164" i="11"/>
  <c r="O158" i="11"/>
  <c r="W156" i="11"/>
  <c r="E144" i="11"/>
  <c r="I151" i="11"/>
  <c r="G149" i="11"/>
  <c r="I143" i="11"/>
  <c r="P153" i="11"/>
  <c r="N139" i="11"/>
  <c r="E131" i="11"/>
  <c r="S120" i="11"/>
  <c r="F154" i="11"/>
  <c r="X136" i="11"/>
  <c r="M129" i="11"/>
  <c r="E145" i="11"/>
  <c r="X124" i="11"/>
  <c r="O110" i="11"/>
  <c r="S91" i="11"/>
  <c r="G66" i="11"/>
  <c r="K49" i="11"/>
  <c r="M48" i="11"/>
  <c r="K22" i="11"/>
  <c r="AA100" i="11"/>
  <c r="H187" i="11"/>
  <c r="V187" i="11"/>
  <c r="P164" i="11"/>
  <c r="U158" i="11"/>
  <c r="AA157" i="11"/>
  <c r="H156" i="11"/>
  <c r="X148" i="11"/>
  <c r="M144" i="11"/>
  <c r="I158" i="11"/>
  <c r="Q151" i="11"/>
  <c r="Y147" i="11"/>
  <c r="R149" i="11"/>
  <c r="F146" i="11"/>
  <c r="S143" i="11"/>
  <c r="I140" i="11"/>
  <c r="AA153" i="11"/>
  <c r="O150" i="11"/>
  <c r="R143" i="11"/>
  <c r="Q139" i="11"/>
  <c r="U135" i="11"/>
  <c r="Y131" i="11"/>
  <c r="I123" i="11"/>
  <c r="S119" i="11"/>
  <c r="O116" i="11"/>
  <c r="K113" i="11"/>
  <c r="H154" i="11"/>
  <c r="E141" i="11"/>
  <c r="X138" i="11"/>
  <c r="M134" i="11"/>
  <c r="R136" i="11"/>
  <c r="F133" i="11"/>
  <c r="O130" i="11"/>
  <c r="AA129" i="11"/>
  <c r="I128" i="11"/>
  <c r="Q168" i="11"/>
  <c r="Z145" i="11"/>
  <c r="I145" i="11"/>
  <c r="AA137" i="11"/>
  <c r="R126" i="11"/>
  <c r="F125" i="11"/>
  <c r="R124" i="11"/>
  <c r="N130" i="11"/>
  <c r="X122" i="11"/>
  <c r="S112" i="11"/>
  <c r="O109" i="11"/>
  <c r="K106" i="11"/>
  <c r="K102" i="11"/>
  <c r="W95" i="11"/>
  <c r="O89" i="11"/>
  <c r="G83" i="11"/>
  <c r="S76" i="11"/>
  <c r="K70" i="11"/>
  <c r="W63" i="11"/>
  <c r="M132" i="11"/>
  <c r="R32" i="11"/>
  <c r="Q46" i="11"/>
  <c r="L28" i="11"/>
  <c r="E57" i="11"/>
  <c r="G48" i="11"/>
  <c r="G40" i="11"/>
  <c r="E33" i="11"/>
  <c r="T25" i="11"/>
  <c r="X16" i="11"/>
  <c r="P52" i="11"/>
  <c r="H34" i="11"/>
  <c r="V44" i="11"/>
  <c r="J18" i="11"/>
  <c r="K183" i="11"/>
  <c r="U30" i="11"/>
  <c r="F159" i="11"/>
  <c r="H159" i="11"/>
  <c r="AB155" i="11"/>
  <c r="Q189" i="11"/>
  <c r="L185" i="11"/>
  <c r="Z185" i="11"/>
  <c r="Q181" i="11"/>
  <c r="Q180" i="11"/>
  <c r="V170" i="11"/>
  <c r="I166" i="11"/>
  <c r="H169" i="11"/>
  <c r="P165" i="11"/>
  <c r="Z174" i="11"/>
  <c r="T162" i="11"/>
  <c r="X161" i="11"/>
  <c r="AA187" i="11"/>
  <c r="Q187" i="11"/>
  <c r="G164" i="11"/>
  <c r="E158" i="11"/>
  <c r="K157" i="11"/>
  <c r="L156" i="11"/>
  <c r="S148" i="11"/>
  <c r="Q144" i="11"/>
  <c r="O157" i="11"/>
  <c r="U151" i="11"/>
  <c r="W144" i="11"/>
  <c r="W149" i="11"/>
  <c r="K146" i="11"/>
  <c r="X143" i="11"/>
  <c r="M140" i="11"/>
  <c r="G153" i="11"/>
  <c r="T150" i="11"/>
  <c r="H143" i="11"/>
  <c r="O138" i="11"/>
  <c r="J134" i="11"/>
  <c r="E127" i="11"/>
  <c r="W121" i="11"/>
  <c r="S118" i="11"/>
  <c r="O115" i="11"/>
  <c r="R154" i="11"/>
  <c r="AB154" i="11"/>
  <c r="Y141" i="11"/>
  <c r="I138" i="11"/>
  <c r="R137" i="11"/>
  <c r="M136" i="11"/>
  <c r="E133" i="11"/>
  <c r="M130" i="11"/>
  <c r="U129" i="11"/>
  <c r="Y168" i="11"/>
  <c r="R168" i="11"/>
  <c r="F145" i="11"/>
  <c r="X137" i="11"/>
  <c r="U137" i="11"/>
  <c r="T126" i="11"/>
  <c r="E125" i="11"/>
  <c r="M124" i="11"/>
  <c r="G129" i="11"/>
  <c r="O122" i="11"/>
  <c r="S111" i="11"/>
  <c r="O108" i="11"/>
  <c r="K105" i="11"/>
  <c r="O100" i="11"/>
  <c r="G94" i="11"/>
  <c r="S87" i="11"/>
  <c r="K81" i="11"/>
  <c r="W74" i="11"/>
  <c r="O68" i="11"/>
  <c r="G62" i="11"/>
  <c r="R56" i="11"/>
  <c r="Z18" i="11"/>
  <c r="AA42" i="11"/>
  <c r="T24" i="11"/>
  <c r="H59" i="11"/>
  <c r="H53" i="11"/>
  <c r="S45" i="11"/>
  <c r="AA37" i="11"/>
  <c r="U33" i="11"/>
  <c r="U27" i="11"/>
  <c r="M19" i="11"/>
  <c r="M54" i="11"/>
  <c r="AA36" i="11"/>
  <c r="E14" i="11"/>
  <c r="N36" i="11"/>
  <c r="S10" i="11"/>
  <c r="X20" i="11"/>
  <c r="P134" i="11"/>
  <c r="AB79" i="11"/>
  <c r="S113" i="11"/>
  <c r="U154" i="11"/>
  <c r="S141" i="11"/>
  <c r="K140" i="11"/>
  <c r="E134" i="11"/>
  <c r="G136" i="11"/>
  <c r="T133" i="11"/>
  <c r="Z130" i="11"/>
  <c r="I129" i="11"/>
  <c r="AA168" i="11"/>
  <c r="N137" i="11"/>
  <c r="Q126" i="11"/>
  <c r="S136" i="11"/>
  <c r="M122" i="11"/>
  <c r="O107" i="11"/>
  <c r="K98" i="11"/>
  <c r="O85" i="11"/>
  <c r="S72" i="11"/>
  <c r="W132" i="11"/>
  <c r="E60" i="11"/>
  <c r="K61" i="11"/>
  <c r="T47" i="11"/>
  <c r="Y31" i="11"/>
  <c r="S52" i="11"/>
  <c r="F56" i="11"/>
  <c r="X2" i="11"/>
  <c r="Z169" i="11"/>
  <c r="R50" i="11"/>
  <c r="Z28" i="11"/>
  <c r="L14" i="11"/>
  <c r="K50" i="11"/>
  <c r="P42" i="11"/>
  <c r="P28" i="11"/>
  <c r="L22" i="11"/>
  <c r="S59" i="11"/>
  <c r="AA55" i="11"/>
  <c r="Q53" i="11"/>
  <c r="I49" i="11"/>
  <c r="P45" i="11"/>
  <c r="K41" i="11"/>
  <c r="W38" i="11"/>
  <c r="E35" i="11"/>
  <c r="X31" i="11"/>
  <c r="T27" i="11"/>
  <c r="K23" i="11"/>
  <c r="W20" i="11"/>
  <c r="I16" i="11"/>
  <c r="AA54" i="11"/>
  <c r="AB50" i="11"/>
  <c r="L36" i="11"/>
  <c r="P32" i="11"/>
  <c r="R57" i="11"/>
  <c r="V42" i="11"/>
  <c r="V28" i="11"/>
  <c r="L16" i="11"/>
  <c r="K5" i="11"/>
  <c r="Q142" i="11"/>
  <c r="X18" i="11"/>
  <c r="S164" i="11"/>
  <c r="X120" i="11"/>
  <c r="S128" i="11"/>
  <c r="Z102" i="11"/>
  <c r="V80" i="11"/>
  <c r="K100" i="11"/>
  <c r="W93" i="11"/>
  <c r="O87" i="11"/>
  <c r="G81" i="11"/>
  <c r="S74" i="11"/>
  <c r="K68" i="11"/>
  <c r="S132" i="11"/>
  <c r="R52" i="11"/>
  <c r="Z30" i="11"/>
  <c r="AB14" i="11"/>
  <c r="Y58" i="11"/>
  <c r="I42" i="11"/>
  <c r="Y28" i="11"/>
  <c r="U22" i="11"/>
  <c r="P59" i="11"/>
  <c r="S55" i="11"/>
  <c r="U53" i="11"/>
  <c r="M49" i="11"/>
  <c r="I45" i="11"/>
  <c r="I41" i="11"/>
  <c r="P37" i="11"/>
  <c r="H33" i="11"/>
  <c r="O30" i="11"/>
  <c r="M27" i="11"/>
  <c r="I23" i="11"/>
  <c r="P19" i="11"/>
  <c r="F14" i="11"/>
  <c r="E54" i="11"/>
  <c r="U50" i="11"/>
  <c r="E36" i="11"/>
  <c r="Y32" i="11"/>
  <c r="N42" i="11"/>
  <c r="F17" i="11"/>
  <c r="U142" i="11"/>
  <c r="AA173" i="11"/>
  <c r="AB150" i="11"/>
  <c r="M64" i="11"/>
  <c r="G92" i="11"/>
  <c r="K79" i="11"/>
  <c r="O66" i="11"/>
  <c r="Z48" i="11"/>
  <c r="V2" i="11"/>
  <c r="X42" i="11"/>
  <c r="I22" i="11"/>
  <c r="K55" i="11"/>
  <c r="Q49" i="11"/>
  <c r="H41" i="11"/>
  <c r="W34" i="11"/>
  <c r="AB27" i="11"/>
  <c r="G20" i="11"/>
  <c r="I54" i="11"/>
  <c r="I34" i="11"/>
  <c r="V46" i="11"/>
  <c r="F20" i="11"/>
  <c r="X142" i="11"/>
  <c r="O173" i="11"/>
  <c r="F122" i="11"/>
  <c r="Q101" i="11"/>
  <c r="G8" i="11"/>
  <c r="H142" i="11"/>
  <c r="S20" i="11"/>
  <c r="R175" i="11"/>
  <c r="N126" i="11"/>
  <c r="Z128" i="11"/>
  <c r="W127" i="11"/>
  <c r="M115" i="11"/>
  <c r="E102" i="11"/>
  <c r="P101" i="11"/>
  <c r="Z37" i="11"/>
  <c r="W3" i="11"/>
  <c r="K52" i="11"/>
  <c r="E18" i="11"/>
  <c r="J163" i="11"/>
  <c r="H120" i="11"/>
  <c r="T118" i="11"/>
  <c r="L119" i="11"/>
  <c r="J97" i="11"/>
  <c r="R90" i="11"/>
  <c r="T77" i="11"/>
  <c r="Z157" i="11"/>
  <c r="AA144" i="11"/>
  <c r="L113" i="11"/>
  <c r="P105" i="11"/>
  <c r="E106" i="11"/>
  <c r="G41" i="11"/>
  <c r="V113" i="11"/>
  <c r="V98" i="11"/>
  <c r="Z121" i="11"/>
  <c r="L91" i="11"/>
  <c r="I117" i="11"/>
  <c r="X97" i="11"/>
  <c r="O61" i="11"/>
  <c r="Z63" i="11"/>
  <c r="X69" i="11"/>
  <c r="Y85" i="11"/>
  <c r="Q112" i="11"/>
  <c r="AB121" i="11"/>
  <c r="J117" i="11"/>
  <c r="O25" i="11"/>
  <c r="P4" i="11"/>
  <c r="X101" i="11"/>
  <c r="R72" i="11"/>
  <c r="U62" i="11"/>
  <c r="Y73" i="11"/>
  <c r="J88" i="11"/>
  <c r="Z33" i="11"/>
  <c r="R7" i="11"/>
  <c r="J110" i="11"/>
  <c r="R63" i="11"/>
  <c r="E96" i="11"/>
  <c r="AA78" i="11"/>
  <c r="J113" i="11"/>
  <c r="F73" i="11"/>
  <c r="Y7" i="11"/>
  <c r="J98" i="11"/>
  <c r="Z173" i="11"/>
  <c r="N175" i="11"/>
  <c r="E188" i="11"/>
  <c r="P184" i="11"/>
  <c r="K178" i="11"/>
  <c r="R177" i="11"/>
  <c r="E176" i="11"/>
  <c r="P170" i="11"/>
  <c r="AB159" i="11"/>
  <c r="Y185" i="11"/>
  <c r="P180" i="11"/>
  <c r="AB169" i="11"/>
  <c r="W162" i="11"/>
  <c r="H160" i="11"/>
  <c r="N164" i="11"/>
  <c r="R157" i="11"/>
  <c r="Q148" i="11"/>
  <c r="L152" i="11"/>
  <c r="X149" i="11"/>
  <c r="M146" i="11"/>
  <c r="V153" i="11"/>
  <c r="L146" i="11"/>
  <c r="M135" i="11"/>
  <c r="S121" i="11"/>
  <c r="K114" i="11"/>
  <c r="S134" i="11"/>
  <c r="X128" i="11"/>
  <c r="M137" i="11"/>
  <c r="H124" i="11"/>
  <c r="W102" i="11"/>
  <c r="K77" i="11"/>
  <c r="J46" i="11"/>
  <c r="T40" i="11"/>
  <c r="M53" i="11"/>
  <c r="Q23" i="11"/>
  <c r="R19" i="11"/>
  <c r="H119" i="11"/>
  <c r="J179" i="11"/>
  <c r="Q175" i="11"/>
  <c r="Q190" i="11"/>
  <c r="I188" i="11"/>
  <c r="L186" i="11"/>
  <c r="Z186" i="11"/>
  <c r="R184" i="11"/>
  <c r="Q182" i="11"/>
  <c r="R178" i="11"/>
  <c r="F177" i="11"/>
  <c r="M173" i="11"/>
  <c r="P176" i="11"/>
  <c r="K172" i="11"/>
  <c r="K171" i="11"/>
  <c r="Q169" i="11"/>
  <c r="O166" i="11"/>
  <c r="S159" i="11"/>
  <c r="K189" i="11"/>
  <c r="S185" i="11"/>
  <c r="K181" i="11"/>
  <c r="U180" i="11"/>
  <c r="R170" i="11"/>
  <c r="L169" i="11"/>
  <c r="AA174" i="11"/>
  <c r="E162" i="11"/>
  <c r="M160" i="11"/>
  <c r="N187" i="11"/>
  <c r="H158" i="11"/>
  <c r="P156" i="11"/>
  <c r="U144" i="11"/>
  <c r="Y151" i="11"/>
  <c r="AB149" i="11"/>
  <c r="F143" i="11"/>
  <c r="L153" i="11"/>
  <c r="AB141" i="11"/>
  <c r="X131" i="11"/>
  <c r="O121" i="11"/>
  <c r="O113" i="11"/>
  <c r="I134" i="11"/>
  <c r="L128" i="11"/>
  <c r="J136" i="11"/>
  <c r="T129" i="11"/>
  <c r="K101" i="11"/>
  <c r="S75" i="11"/>
  <c r="Z34" i="11"/>
  <c r="H37" i="11"/>
  <c r="Q32" i="11"/>
  <c r="Y18" i="11"/>
  <c r="V179" i="11"/>
  <c r="M186" i="11"/>
  <c r="S173" i="11"/>
  <c r="W179" i="11"/>
  <c r="M188" i="11"/>
  <c r="W182" i="11"/>
  <c r="X178" i="11"/>
  <c r="E179" i="11"/>
  <c r="F175" i="11"/>
  <c r="AA176" i="11"/>
  <c r="Z176" i="11"/>
  <c r="P171" i="11"/>
  <c r="K169" i="11"/>
  <c r="J166" i="11"/>
  <c r="X163" i="11"/>
  <c r="P155" i="11"/>
  <c r="Y189" i="11"/>
  <c r="M185" i="11"/>
  <c r="E181" i="11"/>
  <c r="I180" i="11"/>
  <c r="W170" i="11"/>
  <c r="N169" i="11"/>
  <c r="H174" i="11"/>
  <c r="AA162" i="11"/>
  <c r="K161" i="11"/>
  <c r="X160" i="11"/>
  <c r="H164" i="11"/>
  <c r="Q157" i="11"/>
  <c r="I152" i="11"/>
  <c r="AA160" i="11"/>
  <c r="E147" i="11"/>
  <c r="V146" i="11"/>
  <c r="U140" i="11"/>
  <c r="F150" i="11"/>
  <c r="Y139" i="11"/>
  <c r="S127" i="11"/>
  <c r="K119" i="11"/>
  <c r="Q141" i="11"/>
  <c r="V133" i="11"/>
  <c r="K168" i="11"/>
  <c r="E126" i="11"/>
  <c r="Z122" i="11"/>
  <c r="S99" i="11"/>
  <c r="G74" i="11"/>
  <c r="U60" i="11"/>
  <c r="M22" i="11"/>
  <c r="S35" i="11"/>
  <c r="I21" i="11"/>
  <c r="N32" i="11"/>
  <c r="O135" i="11"/>
  <c r="X190" i="11"/>
  <c r="H186" i="11"/>
  <c r="AA182" i="11"/>
  <c r="G177" i="11"/>
  <c r="G176" i="11"/>
  <c r="Q171" i="11"/>
  <c r="I163" i="11"/>
  <c r="N189" i="11"/>
  <c r="T181" i="11"/>
  <c r="L170" i="11"/>
  <c r="P174" i="11"/>
  <c r="AA161" i="11"/>
  <c r="N179" i="11"/>
  <c r="W190" i="11"/>
  <c r="H188" i="11"/>
  <c r="P186" i="11"/>
  <c r="H184" i="11"/>
  <c r="E182" i="11"/>
  <c r="G179" i="11"/>
  <c r="S175" i="11"/>
  <c r="I190" i="11"/>
  <c r="L188" i="11"/>
  <c r="Z188" i="11"/>
  <c r="R186" i="11"/>
  <c r="Q184" i="11"/>
  <c r="I182" i="11"/>
  <c r="O178" i="11"/>
  <c r="I177" i="11"/>
  <c r="X173" i="11"/>
  <c r="J176" i="11"/>
  <c r="Q176" i="11"/>
  <c r="U172" i="11"/>
  <c r="X170" i="11"/>
  <c r="P167" i="11"/>
  <c r="N163" i="11"/>
  <c r="T159" i="11"/>
  <c r="P189" i="11"/>
  <c r="X185" i="11"/>
  <c r="P181" i="11"/>
  <c r="AA180" i="11"/>
  <c r="M170" i="11"/>
  <c r="I169" i="11"/>
  <c r="AB165" i="11"/>
  <c r="M174" i="11"/>
  <c r="Y161" i="11"/>
  <c r="K187" i="11"/>
  <c r="M164" i="11"/>
  <c r="X158" i="11"/>
  <c r="X152" i="11"/>
  <c r="N162" i="11"/>
  <c r="G148" i="11"/>
  <c r="Q149" i="11"/>
  <c r="Z143" i="11"/>
  <c r="E153" i="11"/>
  <c r="Z138" i="11"/>
  <c r="N127" i="11"/>
  <c r="G119" i="11"/>
  <c r="H149" i="11"/>
  <c r="U136" i="11"/>
  <c r="U128" i="11"/>
  <c r="V137" i="11"/>
  <c r="H136" i="11"/>
  <c r="K107" i="11"/>
  <c r="K85" i="11"/>
  <c r="Z132" i="11"/>
  <c r="I47" i="11"/>
  <c r="S32" i="11"/>
  <c r="T151" i="11"/>
  <c r="L160" i="11"/>
  <c r="X187" i="11"/>
  <c r="E164" i="11"/>
  <c r="Q162" i="11"/>
  <c r="L158" i="11"/>
  <c r="P157" i="11"/>
  <c r="X156" i="11"/>
  <c r="E148" i="11"/>
  <c r="K164" i="11"/>
  <c r="I156" i="11"/>
  <c r="R148" i="11"/>
  <c r="G144" i="11"/>
  <c r="I149" i="11"/>
  <c r="AA146" i="11"/>
  <c r="O143" i="11"/>
  <c r="Y140" i="11"/>
  <c r="W153" i="11"/>
  <c r="K150" i="11"/>
  <c r="L141" i="11"/>
  <c r="T138" i="11"/>
  <c r="O134" i="11"/>
  <c r="H127" i="11"/>
  <c r="Y123" i="11"/>
  <c r="W118" i="11"/>
  <c r="S115" i="11"/>
  <c r="K154" i="11"/>
  <c r="X154" i="11"/>
  <c r="U141" i="11"/>
  <c r="E138" i="11"/>
  <c r="AB137" i="11"/>
  <c r="I136" i="11"/>
  <c r="AA133" i="11"/>
  <c r="I130" i="11"/>
  <c r="Q129" i="11"/>
  <c r="Y128" i="11"/>
  <c r="M168" i="11"/>
  <c r="T145" i="11"/>
  <c r="Y145" i="11"/>
  <c r="Q137" i="11"/>
  <c r="O126" i="11"/>
  <c r="AA125" i="11"/>
  <c r="I124" i="11"/>
  <c r="N129" i="11"/>
  <c r="J122" i="11"/>
  <c r="W111" i="11"/>
  <c r="S108" i="11"/>
  <c r="O105" i="11"/>
  <c r="S100" i="11"/>
  <c r="K94" i="11"/>
  <c r="W87" i="11"/>
  <c r="O81" i="11"/>
  <c r="G75" i="11"/>
  <c r="S68" i="11"/>
  <c r="K62" i="11"/>
  <c r="R58" i="11"/>
  <c r="J22" i="11"/>
  <c r="M44" i="11"/>
  <c r="AA20" i="11"/>
  <c r="T55" i="11"/>
  <c r="Y47" i="11"/>
  <c r="Y39" i="11"/>
  <c r="T31" i="11"/>
  <c r="G22" i="11"/>
  <c r="U2" i="11"/>
  <c r="H50" i="11"/>
  <c r="AA18" i="11"/>
  <c r="N38" i="11"/>
  <c r="S15" i="11"/>
  <c r="K142" i="11"/>
  <c r="W175" i="11"/>
  <c r="AB119" i="11"/>
  <c r="X159" i="11"/>
  <c r="G189" i="11"/>
  <c r="J189" i="11"/>
  <c r="AB185" i="11"/>
  <c r="G181" i="11"/>
  <c r="J181" i="11"/>
  <c r="W180" i="11"/>
  <c r="H170" i="11"/>
  <c r="P166" i="11"/>
  <c r="X169" i="11"/>
  <c r="F174" i="11"/>
  <c r="Q174" i="11"/>
  <c r="R161" i="11"/>
  <c r="J160" i="11"/>
  <c r="G187" i="11"/>
  <c r="J187" i="11"/>
  <c r="T164" i="11"/>
  <c r="Z158" i="11"/>
  <c r="T157" i="11"/>
  <c r="AB156" i="11"/>
  <c r="I148" i="11"/>
  <c r="V162" i="11"/>
  <c r="W152" i="11"/>
  <c r="L148" i="11"/>
  <c r="W154" i="11"/>
  <c r="M149" i="11"/>
  <c r="E146" i="11"/>
  <c r="T143" i="11"/>
  <c r="R140" i="11"/>
  <c r="AB153" i="11"/>
  <c r="P150" i="11"/>
  <c r="X139" i="11"/>
  <c r="S135" i="11"/>
  <c r="N131" i="11"/>
  <c r="U127" i="11"/>
  <c r="G121" i="11"/>
  <c r="W117" i="11"/>
  <c r="S114" i="11"/>
  <c r="S154" i="11"/>
  <c r="H146" i="11"/>
  <c r="R141" i="11"/>
  <c r="Y138" i="11"/>
  <c r="F136" i="11"/>
  <c r="X133" i="11"/>
  <c r="U133" i="11"/>
  <c r="X129" i="11"/>
  <c r="J128" i="11"/>
  <c r="E168" i="11"/>
  <c r="L168" i="11"/>
  <c r="AA145" i="11"/>
  <c r="O137" i="11"/>
  <c r="P130" i="11"/>
  <c r="M126" i="11"/>
  <c r="U125" i="11"/>
  <c r="L137" i="11"/>
  <c r="F128" i="11"/>
  <c r="I122" i="11"/>
  <c r="W110" i="11"/>
  <c r="S107" i="11"/>
  <c r="O104" i="11"/>
  <c r="W98" i="11"/>
  <c r="O92" i="11"/>
  <c r="G86" i="11"/>
  <c r="S79" i="11"/>
  <c r="K73" i="11"/>
  <c r="W66" i="11"/>
  <c r="T132" i="11"/>
  <c r="Z50" i="11"/>
  <c r="R14" i="11"/>
  <c r="Q42" i="11"/>
  <c r="H22" i="11"/>
  <c r="K57" i="11"/>
  <c r="S51" i="11"/>
  <c r="Q45" i="11"/>
  <c r="M37" i="11"/>
  <c r="I31" i="11"/>
  <c r="I25" i="11"/>
  <c r="E16" i="11"/>
  <c r="E52" i="11"/>
  <c r="M36" i="11"/>
  <c r="F58" i="11"/>
  <c r="J29" i="11"/>
  <c r="K4" i="11"/>
  <c r="K167" i="11"/>
  <c r="T119" i="11"/>
  <c r="G116" i="11"/>
  <c r="Q154" i="11"/>
  <c r="P154" i="11"/>
  <c r="M141" i="11"/>
  <c r="N138" i="11"/>
  <c r="U134" i="11"/>
  <c r="AB136" i="11"/>
  <c r="P133" i="11"/>
  <c r="Q130" i="11"/>
  <c r="Y129" i="11"/>
  <c r="W168" i="11"/>
  <c r="T137" i="11"/>
  <c r="R125" i="11"/>
  <c r="AB130" i="11"/>
  <c r="AB112" i="11"/>
  <c r="S106" i="11"/>
  <c r="S96" i="11"/>
  <c r="W83" i="11"/>
  <c r="G71" i="11"/>
  <c r="Z60" i="11"/>
  <c r="AB58" i="11"/>
  <c r="Y61" i="11"/>
  <c r="G44" i="11"/>
  <c r="X29" i="11"/>
  <c r="U52" i="11"/>
  <c r="F48" i="11"/>
  <c r="P183" i="11"/>
  <c r="W134" i="11"/>
  <c r="J48" i="11"/>
  <c r="R26" i="11"/>
  <c r="N2" i="11"/>
  <c r="P46" i="11"/>
  <c r="E42" i="11"/>
  <c r="E28" i="11"/>
  <c r="AB22" i="11"/>
  <c r="L59" i="11"/>
  <c r="H55" i="11"/>
  <c r="O52" i="11"/>
  <c r="Y49" i="11"/>
  <c r="E45" i="11"/>
  <c r="P41" i="11"/>
  <c r="S37" i="11"/>
  <c r="U35" i="11"/>
  <c r="M31" i="11"/>
  <c r="I27" i="11"/>
  <c r="P23" i="11"/>
  <c r="S19" i="11"/>
  <c r="Y16" i="11"/>
  <c r="L54" i="11"/>
  <c r="Q50" i="11"/>
  <c r="AB36" i="11"/>
  <c r="E32" i="11"/>
  <c r="R55" i="11"/>
  <c r="J41" i="11"/>
  <c r="J27" i="11"/>
  <c r="N15" i="11"/>
  <c r="S3" i="11"/>
  <c r="Z142" i="11"/>
  <c r="AA2" i="11"/>
  <c r="L151" i="11"/>
  <c r="M116" i="11"/>
  <c r="R118" i="11"/>
  <c r="N98" i="11"/>
  <c r="F66" i="11"/>
  <c r="O99" i="11"/>
  <c r="G93" i="11"/>
  <c r="S86" i="11"/>
  <c r="K80" i="11"/>
  <c r="W73" i="11"/>
  <c r="O67" i="11"/>
  <c r="K132" i="11"/>
  <c r="J50" i="11"/>
  <c r="R28" i="11"/>
  <c r="G14" i="11"/>
  <c r="T46" i="11"/>
  <c r="Y42" i="11"/>
  <c r="S24" i="11"/>
  <c r="X14" i="11"/>
  <c r="E59" i="11"/>
  <c r="L55" i="11"/>
  <c r="G52" i="11"/>
  <c r="W48" i="11"/>
  <c r="Y45" i="11"/>
  <c r="Y41" i="11"/>
  <c r="E37" i="11"/>
  <c r="X33" i="11"/>
  <c r="K29" i="11"/>
  <c r="W26" i="11"/>
  <c r="Y23" i="11"/>
  <c r="E19" i="11"/>
  <c r="M2" i="11"/>
  <c r="U54" i="11"/>
  <c r="K48" i="11"/>
  <c r="U36" i="11"/>
  <c r="N18" i="11"/>
  <c r="V40" i="11"/>
  <c r="G16" i="11"/>
  <c r="AA60" i="11"/>
  <c r="K170" i="11"/>
  <c r="AB144" i="11"/>
  <c r="T136" i="11"/>
  <c r="K91" i="11"/>
  <c r="O78" i="11"/>
  <c r="S65" i="11"/>
  <c r="R46" i="11"/>
  <c r="F2" i="11"/>
  <c r="M42" i="11"/>
  <c r="Y22" i="11"/>
  <c r="P55" i="11"/>
  <c r="O48" i="11"/>
  <c r="X41" i="11"/>
  <c r="S33" i="11"/>
  <c r="Q27" i="11"/>
  <c r="T19" i="11"/>
  <c r="Y54" i="11"/>
  <c r="Y34" i="11"/>
  <c r="J45" i="11"/>
  <c r="O18" i="11"/>
  <c r="J142" i="11"/>
  <c r="U179" i="11"/>
  <c r="E159" i="11"/>
  <c r="X110" i="11"/>
  <c r="K7" i="11"/>
  <c r="I142" i="11"/>
  <c r="P20" i="11"/>
  <c r="L173" i="11"/>
  <c r="N124" i="11"/>
  <c r="J123" i="11"/>
  <c r="N125" i="11"/>
  <c r="H109" i="11"/>
  <c r="AA98" i="11"/>
  <c r="H97" i="11"/>
  <c r="E15" i="11"/>
  <c r="G3" i="11"/>
  <c r="AA40" i="11"/>
  <c r="U18" i="11"/>
  <c r="AA151" i="11"/>
  <c r="I119" i="11"/>
  <c r="O165" i="11"/>
  <c r="H118" i="11"/>
  <c r="N94" i="11"/>
  <c r="R86" i="11"/>
  <c r="AB69" i="11"/>
  <c r="T147" i="11"/>
  <c r="X141" i="11"/>
  <c r="M111" i="11"/>
  <c r="AA105" i="11"/>
  <c r="T102" i="11"/>
  <c r="Y69" i="11"/>
  <c r="V112" i="11"/>
  <c r="Z97" i="11"/>
  <c r="V121" i="11"/>
  <c r="H90" i="11"/>
  <c r="E117" i="11"/>
  <c r="X93" i="11"/>
  <c r="O29" i="11"/>
  <c r="L62" i="11"/>
  <c r="U68" i="11"/>
  <c r="X63" i="11"/>
  <c r="R111" i="11"/>
  <c r="N109" i="11"/>
  <c r="F117" i="11"/>
  <c r="V13" i="11"/>
  <c r="Q68" i="11"/>
  <c r="J101" i="11"/>
  <c r="T68" i="11"/>
  <c r="W45" i="11"/>
  <c r="AA73" i="11"/>
  <c r="F88" i="11"/>
  <c r="Z55" i="11"/>
  <c r="T6" i="11"/>
  <c r="AA110" i="11"/>
  <c r="M5" i="11"/>
  <c r="Z96" i="11"/>
  <c r="AA120" i="11"/>
  <c r="I3" i="11"/>
  <c r="P74" i="11"/>
  <c r="T8" i="11"/>
  <c r="P99" i="11"/>
  <c r="G178" i="11"/>
  <c r="Q6" i="8"/>
  <c r="P6" i="8" s="1"/>
  <c r="D5" i="8"/>
  <c r="D9" i="8" s="1"/>
  <c r="D6" i="8"/>
  <c r="D10" i="8" s="1"/>
  <c r="I6" i="8"/>
  <c r="L6" i="8"/>
  <c r="F26" i="8" l="1"/>
  <c r="F25" i="8"/>
  <c r="J18" i="1"/>
  <c r="Y4" i="12"/>
  <c r="AC33" i="11"/>
  <c r="AC82" i="11"/>
  <c r="AC166" i="11"/>
  <c r="AC47" i="11"/>
  <c r="AC25" i="11"/>
  <c r="AC21" i="11"/>
  <c r="AC99" i="11"/>
  <c r="AC63" i="11"/>
  <c r="AC105" i="11"/>
  <c r="AC7" i="11"/>
  <c r="AC142" i="11"/>
  <c r="AC41" i="11"/>
  <c r="AC18" i="11"/>
  <c r="AC59" i="11"/>
  <c r="AC27" i="11"/>
  <c r="AC49" i="11"/>
  <c r="AC104" i="11"/>
  <c r="AC128" i="11"/>
  <c r="AC139" i="11"/>
  <c r="AC164" i="11"/>
  <c r="AC88" i="11"/>
  <c r="AC17" i="11"/>
  <c r="AC125" i="11"/>
  <c r="AC65" i="11"/>
  <c r="AC178" i="11"/>
  <c r="AC161" i="11"/>
  <c r="AC147" i="11"/>
  <c r="AC28" i="11"/>
  <c r="AC61" i="11"/>
  <c r="AC62" i="11"/>
  <c r="AC108" i="11"/>
  <c r="AC176" i="11"/>
  <c r="AC113" i="11"/>
  <c r="AC184" i="11"/>
  <c r="AC34" i="11"/>
  <c r="AC26" i="11"/>
  <c r="AC51" i="11"/>
  <c r="AC76" i="11"/>
  <c r="AC9" i="11"/>
  <c r="AC68" i="11"/>
  <c r="AC173" i="11"/>
  <c r="AC4" i="11"/>
  <c r="AC74" i="11"/>
  <c r="AC131" i="11"/>
  <c r="AC43" i="11"/>
  <c r="AC168" i="11"/>
  <c r="AC146" i="11"/>
  <c r="AC98" i="11"/>
  <c r="AC22" i="11"/>
  <c r="AC170" i="11"/>
  <c r="AC182" i="11"/>
  <c r="AC179" i="11"/>
  <c r="AC106" i="11"/>
  <c r="AC54" i="11"/>
  <c r="AC14" i="11"/>
  <c r="AC159" i="11"/>
  <c r="AC141" i="11"/>
  <c r="AC149" i="11"/>
  <c r="AC180" i="11"/>
  <c r="AC172" i="11"/>
  <c r="AC124" i="11"/>
  <c r="AC177" i="11"/>
  <c r="AC45" i="11"/>
  <c r="AC53" i="11"/>
  <c r="AC56" i="11"/>
  <c r="AC183" i="11"/>
  <c r="AC111" i="11"/>
  <c r="AC157" i="11"/>
  <c r="AC151" i="11"/>
  <c r="AC169" i="11"/>
  <c r="AC101" i="11"/>
  <c r="AC79" i="11"/>
  <c r="AC23" i="11"/>
  <c r="AC81" i="11"/>
  <c r="AC72" i="11"/>
  <c r="AC112" i="11"/>
  <c r="AC137" i="11"/>
  <c r="AC31" i="11"/>
  <c r="AC114" i="11"/>
  <c r="AC70" i="11"/>
  <c r="AC6" i="11"/>
  <c r="AC67" i="11"/>
  <c r="AC29" i="11"/>
  <c r="AC83" i="11"/>
  <c r="AC190" i="11"/>
  <c r="AC118" i="11"/>
  <c r="AC134" i="11"/>
  <c r="AC127" i="11"/>
  <c r="AC171" i="11"/>
  <c r="AC2" i="11"/>
  <c r="AC37" i="11"/>
  <c r="AC116" i="11"/>
  <c r="AC16" i="11"/>
  <c r="AC35" i="11"/>
  <c r="AC185" i="11"/>
  <c r="AC154" i="11"/>
  <c r="AC189" i="11"/>
  <c r="AC109" i="11"/>
  <c r="AC167" i="11"/>
  <c r="AC156" i="11"/>
  <c r="AC132" i="11"/>
  <c r="AC117" i="11"/>
  <c r="AC19" i="11"/>
  <c r="AC48" i="11"/>
  <c r="AC52" i="11"/>
  <c r="AC129" i="11"/>
  <c r="AC148" i="11"/>
  <c r="AC188" i="11"/>
  <c r="AC174" i="11"/>
  <c r="AC126" i="11"/>
  <c r="AC119" i="11"/>
  <c r="AC152" i="11"/>
  <c r="AC175" i="11"/>
  <c r="AC143" i="11"/>
  <c r="AC162" i="11"/>
  <c r="AC186" i="11"/>
  <c r="AC160" i="11"/>
  <c r="AC73" i="11"/>
  <c r="AC122" i="11"/>
  <c r="AC60" i="11"/>
  <c r="AC153" i="11"/>
  <c r="AC158" i="11"/>
  <c r="AC40" i="11"/>
  <c r="AC145" i="11"/>
  <c r="AC136" i="11"/>
  <c r="AC181" i="11"/>
  <c r="AC36" i="11"/>
  <c r="AC140" i="11"/>
  <c r="AC187" i="11"/>
  <c r="AC50" i="11"/>
  <c r="AC32" i="11"/>
  <c r="AC130" i="11"/>
  <c r="AC46" i="11"/>
  <c r="AC24" i="11"/>
  <c r="AC144" i="11"/>
  <c r="AC133" i="11"/>
  <c r="AC57" i="11"/>
  <c r="AC96" i="11"/>
  <c r="AC38" i="11"/>
  <c r="AC30" i="11"/>
  <c r="AC58" i="11"/>
  <c r="AC138" i="11"/>
  <c r="AC66" i="11"/>
  <c r="AC95" i="11"/>
  <c r="AC15" i="11"/>
  <c r="AC77" i="11"/>
  <c r="AC55" i="11"/>
  <c r="AC13" i="11"/>
  <c r="AC20" i="11"/>
  <c r="AC93" i="11"/>
  <c r="AC97" i="11"/>
  <c r="AC87" i="11"/>
  <c r="AC85" i="11"/>
  <c r="AC120" i="11"/>
  <c r="AC44" i="11"/>
  <c r="AC165" i="11"/>
  <c r="AC42" i="11"/>
  <c r="AC135" i="11"/>
  <c r="AC100" i="11"/>
  <c r="AC121" i="11"/>
  <c r="AC8" i="11"/>
  <c r="AC11" i="11"/>
  <c r="AC75" i="11"/>
  <c r="AC123" i="11"/>
  <c r="AC80" i="11"/>
  <c r="AC110" i="11"/>
  <c r="AC78" i="11"/>
  <c r="AC86" i="11"/>
  <c r="AC12" i="11"/>
  <c r="AC92" i="11"/>
  <c r="AC69" i="11"/>
  <c r="AC3" i="11"/>
  <c r="AC115" i="11"/>
  <c r="AC84" i="11"/>
  <c r="AC39" i="11"/>
  <c r="AC90" i="11"/>
  <c r="AC155" i="11"/>
  <c r="AC163" i="11"/>
  <c r="AC150" i="11"/>
  <c r="AC5" i="11"/>
  <c r="AC10" i="11"/>
  <c r="AC102" i="11"/>
  <c r="AC64" i="11"/>
  <c r="AC94" i="11"/>
  <c r="AC103" i="11"/>
  <c r="AC91" i="11"/>
  <c r="AC107" i="11"/>
  <c r="AC71" i="11"/>
  <c r="AC89" i="11"/>
  <c r="D13" i="8"/>
  <c r="N7" i="8"/>
  <c r="O7" i="8" s="1"/>
  <c r="H6" i="8"/>
  <c r="R7" i="8"/>
  <c r="S7" i="8" s="1"/>
  <c r="F27" i="8" l="1"/>
  <c r="Z4" i="12"/>
  <c r="AF2" i="11"/>
  <c r="F12" i="8" s="1"/>
  <c r="F28" i="8" s="1"/>
  <c r="C5" i="1" s="1"/>
  <c r="D20" i="8"/>
  <c r="D27" i="8" s="1"/>
  <c r="D17" i="8"/>
  <c r="D24" i="8" s="1"/>
  <c r="D15" i="8"/>
  <c r="D22" i="8" s="1"/>
  <c r="D18" i="8"/>
  <c r="D25" i="8" s="1"/>
  <c r="D16" i="8"/>
  <c r="D23" i="8" s="1"/>
  <c r="D19" i="8"/>
  <c r="D26" i="8" s="1"/>
  <c r="Q7" i="8"/>
  <c r="J7" i="8"/>
  <c r="M7" i="8"/>
  <c r="D29" i="8" l="1"/>
  <c r="AA4" i="12"/>
  <c r="I7" i="8"/>
  <c r="H7" i="8" s="1"/>
  <c r="K7" i="8"/>
  <c r="P7" i="8"/>
  <c r="L7" i="8"/>
  <c r="C4" i="1" l="1"/>
  <c r="D4" i="1" s="1"/>
  <c r="AB4" i="12"/>
  <c r="R8" i="8"/>
  <c r="S8" i="8" s="1"/>
  <c r="J8" i="8"/>
  <c r="N8" i="8"/>
  <c r="O8" i="8" s="1"/>
  <c r="AC4" i="12" l="1"/>
  <c r="Q3" i="2"/>
  <c r="I8" i="8"/>
  <c r="H8" i="8" s="1"/>
  <c r="K8" i="8"/>
  <c r="BA5" i="2"/>
  <c r="AK5" i="2"/>
  <c r="U5" i="2"/>
  <c r="AD5" i="2"/>
  <c r="AZ5" i="2"/>
  <c r="AJ5" i="2"/>
  <c r="T5" i="2"/>
  <c r="Z5" i="2"/>
  <c r="AQ5" i="2"/>
  <c r="AA5" i="2"/>
  <c r="AL5" i="2"/>
  <c r="AW5" i="2"/>
  <c r="AG5" i="2"/>
  <c r="Q5" i="2"/>
  <c r="R5" i="2"/>
  <c r="AV5" i="2"/>
  <c r="AF5" i="2"/>
  <c r="BF5" i="2"/>
  <c r="BC5" i="2"/>
  <c r="AM5" i="2"/>
  <c r="W5" i="2"/>
  <c r="V5" i="2"/>
  <c r="AS5" i="2"/>
  <c r="AC5" i="2"/>
  <c r="BB5" i="2"/>
  <c r="E4" i="1"/>
  <c r="AR5" i="2"/>
  <c r="AB5" i="2"/>
  <c r="AT5" i="2"/>
  <c r="AY5" i="2"/>
  <c r="AI5" i="2"/>
  <c r="S5" i="2"/>
  <c r="BE5" i="2"/>
  <c r="AO5" i="2"/>
  <c r="Y5" i="2"/>
  <c r="AP5" i="2"/>
  <c r="BD5" i="2"/>
  <c r="AN5" i="2"/>
  <c r="AH5" i="2"/>
  <c r="AU5" i="2"/>
  <c r="AE5" i="2"/>
  <c r="AX5" i="2"/>
  <c r="X5" i="2"/>
  <c r="M8" i="8"/>
  <c r="Q8" i="8"/>
  <c r="BC7" i="2" l="1"/>
  <c r="AE7" i="2"/>
  <c r="AQ7" i="2"/>
  <c r="AU7" i="2"/>
  <c r="S7" i="2"/>
  <c r="AI7" i="2"/>
  <c r="AA7" i="2"/>
  <c r="AY7" i="2"/>
  <c r="O7" i="2"/>
  <c r="BK5" i="2"/>
  <c r="W7" i="2"/>
  <c r="AM7" i="2"/>
  <c r="AD4" i="12"/>
  <c r="P8" i="8"/>
  <c r="L8" i="8"/>
  <c r="J9" i="8"/>
  <c r="BK7" i="2" l="1"/>
  <c r="AE4" i="12"/>
  <c r="I9" i="8"/>
  <c r="H9" i="8" s="1"/>
  <c r="K9" i="8"/>
  <c r="N9" i="8"/>
  <c r="O9" i="8" s="1"/>
  <c r="R9" i="8"/>
  <c r="S9" i="8" s="1"/>
  <c r="F18" i="1" l="1"/>
  <c r="AF4" i="12"/>
  <c r="J10" i="8"/>
  <c r="Q9" i="8"/>
  <c r="M9" i="8"/>
  <c r="AG4" i="12" l="1"/>
  <c r="I10" i="8"/>
  <c r="H10" i="8" s="1"/>
  <c r="K10" i="8"/>
  <c r="L9" i="8"/>
  <c r="P9" i="8"/>
  <c r="AH4" i="12" l="1"/>
  <c r="J11" i="8"/>
  <c r="N10" i="8"/>
  <c r="O10" i="8" s="1"/>
  <c r="R10" i="8"/>
  <c r="S10" i="8" s="1"/>
  <c r="AI4" i="12" l="1"/>
  <c r="I11" i="8"/>
  <c r="H11" i="8" s="1"/>
  <c r="K11" i="8"/>
  <c r="M10" i="8"/>
  <c r="Q10" i="8"/>
  <c r="AJ4" i="12" l="1"/>
  <c r="L10" i="8"/>
  <c r="P10" i="8"/>
  <c r="J12" i="8"/>
  <c r="AK4" i="12" l="1"/>
  <c r="I12" i="8"/>
  <c r="H12" i="8" s="1"/>
  <c r="K12" i="8"/>
  <c r="R11" i="8"/>
  <c r="S11" i="8" s="1"/>
  <c r="N11" i="8"/>
  <c r="O11" i="8" s="1"/>
  <c r="AL4" i="12" l="1"/>
  <c r="M11" i="8"/>
  <c r="L11" i="8" s="1"/>
  <c r="Q11" i="8"/>
  <c r="P11" i="8" s="1"/>
  <c r="J13" i="8"/>
  <c r="AM4" i="12" l="1"/>
  <c r="I13" i="8"/>
  <c r="H13" i="8" s="1"/>
  <c r="K13" i="8"/>
  <c r="R12" i="8"/>
  <c r="S12" i="8" s="1"/>
  <c r="N12" i="8"/>
  <c r="M12" i="8" s="1"/>
  <c r="AN4" i="12" l="1"/>
  <c r="O12" i="8"/>
  <c r="Q12" i="8"/>
  <c r="P12" i="8" s="1"/>
  <c r="L12" i="8"/>
  <c r="J14" i="8"/>
  <c r="AO4" i="12" l="1"/>
  <c r="I14" i="8"/>
  <c r="H14" i="8" s="1"/>
  <c r="K14" i="8"/>
  <c r="R13" i="8"/>
  <c r="S13" i="8" s="1"/>
  <c r="N13" i="8"/>
  <c r="AP4" i="12" l="1"/>
  <c r="M13" i="8"/>
  <c r="L13" i="8" s="1"/>
  <c r="O13" i="8"/>
  <c r="Q13" i="8"/>
  <c r="J15" i="8"/>
  <c r="AQ4" i="12" l="1"/>
  <c r="I15" i="8"/>
  <c r="H15" i="8" s="1"/>
  <c r="K15" i="8"/>
  <c r="P13" i="8"/>
  <c r="N14" i="8"/>
  <c r="M14" i="8" s="1"/>
  <c r="AR4" i="12" l="1"/>
  <c r="O14" i="8"/>
  <c r="R14" i="8"/>
  <c r="L14" i="8"/>
  <c r="J16" i="8"/>
  <c r="AS4" i="12" l="1"/>
  <c r="I16" i="8"/>
  <c r="H16" i="8" s="1"/>
  <c r="K16" i="8"/>
  <c r="Q14" i="8"/>
  <c r="P14" i="8" s="1"/>
  <c r="S14" i="8"/>
  <c r="N15" i="8"/>
  <c r="M15" i="8" s="1"/>
  <c r="O15" i="8" l="1"/>
  <c r="AT4" i="12"/>
  <c r="L15" i="8"/>
  <c r="R15" i="8"/>
  <c r="J17" i="8"/>
  <c r="AU4" i="12" l="1"/>
  <c r="I17" i="8"/>
  <c r="H17" i="8" s="1"/>
  <c r="K17" i="8"/>
  <c r="Q15" i="8"/>
  <c r="P15" i="8" s="1"/>
  <c r="S15" i="8"/>
  <c r="N16" i="8"/>
  <c r="M16" i="8" l="1"/>
  <c r="O16" i="8"/>
  <c r="AV4" i="12"/>
  <c r="R16" i="8"/>
  <c r="J18" i="8"/>
  <c r="I18" i="8" s="1"/>
  <c r="K18" i="8" l="1"/>
  <c r="O17" i="8"/>
  <c r="L16" i="8"/>
  <c r="N17" i="8" s="1"/>
  <c r="M17" i="8" s="1"/>
  <c r="AW4" i="12"/>
  <c r="Q16" i="8"/>
  <c r="P16" i="8" s="1"/>
  <c r="S16" i="8"/>
  <c r="H18" i="8"/>
  <c r="AX4" i="12" l="1"/>
  <c r="O18" i="8"/>
  <c r="L17" i="8"/>
  <c r="J19" i="8"/>
  <c r="I19" i="8" s="1"/>
  <c r="R17" i="8"/>
  <c r="K19" i="8" l="1"/>
  <c r="K20" i="8" s="1"/>
  <c r="AY4" i="12"/>
  <c r="Q17" i="8"/>
  <c r="P17" i="8" s="1"/>
  <c r="S17" i="8"/>
  <c r="H19" i="8"/>
  <c r="N18" i="8"/>
  <c r="M18" i="8" s="1"/>
  <c r="AZ4" i="12" l="1"/>
  <c r="S18" i="8"/>
  <c r="O19" i="8"/>
  <c r="L18" i="8"/>
  <c r="J20" i="8"/>
  <c r="I20" i="8" s="1"/>
  <c r="R18" i="8"/>
  <c r="Q18" i="8" s="1"/>
  <c r="BA4" i="12" l="1"/>
  <c r="S19" i="8"/>
  <c r="P18" i="8"/>
  <c r="K21" i="8"/>
  <c r="H20" i="8"/>
  <c r="N19" i="8"/>
  <c r="M19" i="8" s="1"/>
  <c r="BB4" i="12" l="1"/>
  <c r="O20" i="8"/>
  <c r="L19" i="8"/>
  <c r="R19" i="8"/>
  <c r="Q19" i="8" s="1"/>
  <c r="J21" i="8"/>
  <c r="I21" i="8" s="1"/>
  <c r="BC4" i="12" l="1"/>
  <c r="K22" i="8"/>
  <c r="H21" i="8"/>
  <c r="S20" i="8"/>
  <c r="P19" i="8"/>
  <c r="N20" i="8"/>
  <c r="M20" i="8" s="1"/>
  <c r="BD4" i="12" l="1"/>
  <c r="O21" i="8"/>
  <c r="L20" i="8"/>
  <c r="R20" i="8"/>
  <c r="Q20" i="8" s="1"/>
  <c r="J22" i="8"/>
  <c r="I22" i="8" s="1"/>
  <c r="BE4" i="12" l="1"/>
  <c r="K23" i="8"/>
  <c r="H22" i="8"/>
  <c r="S21" i="8"/>
  <c r="P20" i="8"/>
  <c r="N21" i="8"/>
  <c r="M21" i="8" s="1"/>
  <c r="BF4" i="12" l="1"/>
  <c r="O22" i="8"/>
  <c r="L21" i="8"/>
  <c r="J23" i="8"/>
  <c r="I23" i="8" s="1"/>
  <c r="R21" i="8"/>
  <c r="Q21" i="8" s="1"/>
  <c r="BG4" i="12" l="1"/>
  <c r="S22" i="8"/>
  <c r="P21" i="8"/>
  <c r="K24" i="8"/>
  <c r="H23" i="8"/>
  <c r="N22" i="8"/>
  <c r="M22" i="8" s="1"/>
  <c r="BH4" i="12" l="1"/>
  <c r="O23" i="8"/>
  <c r="L22" i="8"/>
  <c r="R22" i="8"/>
  <c r="Q22" i="8" s="1"/>
  <c r="J24" i="8"/>
  <c r="I24" i="8" s="1"/>
  <c r="BI4" i="12" l="1"/>
  <c r="S23" i="8"/>
  <c r="P22" i="8"/>
  <c r="K25" i="8"/>
  <c r="H24" i="8"/>
  <c r="N23" i="8"/>
  <c r="M23" i="8" s="1"/>
  <c r="BJ4" i="12" l="1"/>
  <c r="O24" i="8"/>
  <c r="L23" i="8"/>
  <c r="J25" i="8"/>
  <c r="I25" i="8" s="1"/>
  <c r="R23" i="8"/>
  <c r="Q23" i="8" s="1"/>
  <c r="BK4" i="12" l="1"/>
  <c r="K26" i="8"/>
  <c r="H25" i="8"/>
  <c r="S24" i="8"/>
  <c r="P23" i="8"/>
  <c r="N24" i="8"/>
  <c r="M24" i="8" s="1"/>
  <c r="BL4" i="12" l="1"/>
  <c r="O25" i="8"/>
  <c r="L24" i="8"/>
  <c r="R24" i="8"/>
  <c r="Q24" i="8" s="1"/>
  <c r="J26" i="8"/>
  <c r="I26" i="8" s="1"/>
  <c r="BM4" i="12" l="1"/>
  <c r="S25" i="8"/>
  <c r="P24" i="8"/>
  <c r="K27" i="8"/>
  <c r="H26" i="8"/>
  <c r="N25" i="8"/>
  <c r="M25" i="8" s="1"/>
  <c r="BN4" i="12" l="1"/>
  <c r="O26" i="8"/>
  <c r="L25" i="8"/>
  <c r="J27" i="8"/>
  <c r="I27" i="8" s="1"/>
  <c r="R25" i="8"/>
  <c r="Q25" i="8" s="1"/>
  <c r="BO4" i="12" l="1"/>
  <c r="K28" i="8"/>
  <c r="H27" i="8"/>
  <c r="S26" i="8"/>
  <c r="P25" i="8"/>
  <c r="N26" i="8"/>
  <c r="M26" i="8" s="1"/>
  <c r="BP4" i="12" l="1"/>
  <c r="O27" i="8"/>
  <c r="L26" i="8"/>
  <c r="D8" i="1"/>
  <c r="D9" i="1"/>
  <c r="R26" i="8"/>
  <c r="Q26" i="8" s="1"/>
  <c r="J28" i="8"/>
  <c r="I28" i="8" s="1"/>
  <c r="H28" i="8" s="1"/>
  <c r="AO61" i="2" l="1"/>
  <c r="AG61" i="2"/>
  <c r="AN61" i="2"/>
  <c r="AF61" i="2"/>
  <c r="AM61" i="2"/>
  <c r="AE61" i="2"/>
  <c r="AL61" i="2"/>
  <c r="AD61" i="2"/>
  <c r="AK61" i="2"/>
  <c r="AJ61" i="2"/>
  <c r="AQ61" i="2"/>
  <c r="AQ63" i="2" s="1"/>
  <c r="AI61" i="2"/>
  <c r="AP61" i="2"/>
  <c r="AH61" i="2"/>
  <c r="BQ4" i="12"/>
  <c r="AO53" i="2"/>
  <c r="AK53" i="2"/>
  <c r="AG53" i="2"/>
  <c r="AC53" i="2"/>
  <c r="AM53" i="2"/>
  <c r="AH53" i="2"/>
  <c r="AB53" i="2"/>
  <c r="AI53" i="2"/>
  <c r="E9" i="1"/>
  <c r="AJ53" i="2"/>
  <c r="AD53" i="2"/>
  <c r="AN53" i="2"/>
  <c r="AF53" i="2"/>
  <c r="AL53" i="2"/>
  <c r="AE53" i="2"/>
  <c r="AN29" i="2"/>
  <c r="AJ29" i="2"/>
  <c r="AF29" i="2"/>
  <c r="AB29" i="2"/>
  <c r="X29" i="2"/>
  <c r="AL29" i="2"/>
  <c r="AG29" i="2"/>
  <c r="AA29" i="2"/>
  <c r="V29" i="2"/>
  <c r="AM29" i="2"/>
  <c r="AC29" i="2"/>
  <c r="AK29" i="2"/>
  <c r="AE29" i="2"/>
  <c r="Z29" i="2"/>
  <c r="U29" i="2"/>
  <c r="AH29" i="2"/>
  <c r="W29" i="2"/>
  <c r="AI29" i="2"/>
  <c r="AD29" i="2"/>
  <c r="Y29" i="2"/>
  <c r="E8" i="1"/>
  <c r="N27" i="8"/>
  <c r="M27" i="8" s="1"/>
  <c r="S27" i="8"/>
  <c r="P26" i="8"/>
  <c r="AE63" i="2" l="1"/>
  <c r="AM31" i="2"/>
  <c r="AM63" i="2"/>
  <c r="AI63" i="2"/>
  <c r="AA31" i="2"/>
  <c r="AE55" i="2"/>
  <c r="S31" i="2"/>
  <c r="AM55" i="2"/>
  <c r="AE31" i="2"/>
  <c r="AI31" i="2"/>
  <c r="W31" i="2"/>
  <c r="AI55" i="2"/>
  <c r="R27" i="8"/>
  <c r="Q27" i="8" s="1"/>
  <c r="O28" i="8"/>
  <c r="L27" i="8"/>
  <c r="S28" i="8" l="1"/>
  <c r="D15" i="1" s="1"/>
  <c r="P27" i="8"/>
  <c r="N28" i="8"/>
  <c r="M28" i="8" s="1"/>
  <c r="L28" i="8" s="1"/>
  <c r="D13" i="1"/>
  <c r="D12" i="1"/>
  <c r="Y61" i="2" l="1"/>
  <c r="X61" i="2"/>
  <c r="W61" i="2"/>
  <c r="V61" i="2"/>
  <c r="AC61" i="2"/>
  <c r="U61" i="2"/>
  <c r="AB61" i="2"/>
  <c r="T61" i="2"/>
  <c r="AA61" i="2"/>
  <c r="Z61" i="2"/>
  <c r="AW21" i="2"/>
  <c r="AS21" i="2"/>
  <c r="AO21" i="2"/>
  <c r="AX21" i="2"/>
  <c r="AR21" i="2"/>
  <c r="AM21" i="2"/>
  <c r="AT21" i="2"/>
  <c r="AN21" i="2"/>
  <c r="AV21" i="2"/>
  <c r="AQ21" i="2"/>
  <c r="E12" i="1"/>
  <c r="AU21" i="2"/>
  <c r="AU23" i="2" s="1"/>
  <c r="AP21" i="2"/>
  <c r="AN45" i="2"/>
  <c r="AJ45" i="2"/>
  <c r="AO45" i="2"/>
  <c r="AI45" i="2"/>
  <c r="AH45" i="2"/>
  <c r="E13" i="1"/>
  <c r="AM45" i="2"/>
  <c r="AG45" i="2"/>
  <c r="AL45" i="2"/>
  <c r="AK45" i="2"/>
  <c r="R28" i="8"/>
  <c r="Q28" i="8" s="1"/>
  <c r="P28" i="8" s="1"/>
  <c r="Y53" i="2"/>
  <c r="U53" i="2"/>
  <c r="W53" i="2"/>
  <c r="R53" i="2"/>
  <c r="BH29" i="2"/>
  <c r="BD29" i="2"/>
  <c r="AZ29" i="2"/>
  <c r="BE21" i="2"/>
  <c r="BA21" i="2"/>
  <c r="BF13" i="2"/>
  <c r="BB13" i="2"/>
  <c r="AA53" i="2"/>
  <c r="AA55" i="2" s="1"/>
  <c r="T53" i="2"/>
  <c r="BG29" i="2"/>
  <c r="BB29" i="2"/>
  <c r="BH21" i="2"/>
  <c r="BC21" i="2"/>
  <c r="BE13" i="2"/>
  <c r="AZ13" i="2"/>
  <c r="BC29" i="2"/>
  <c r="BA13" i="2"/>
  <c r="Z53" i="2"/>
  <c r="S53" i="2"/>
  <c r="BF29" i="2"/>
  <c r="BA29" i="2"/>
  <c r="BG21" i="2"/>
  <c r="BB21" i="2"/>
  <c r="BD13" i="2"/>
  <c r="AY13" i="2"/>
  <c r="V53" i="2"/>
  <c r="AY21" i="2"/>
  <c r="E15" i="1"/>
  <c r="X53" i="2"/>
  <c r="BE29" i="2"/>
  <c r="AY29" i="2"/>
  <c r="BF21" i="2"/>
  <c r="AZ21" i="2"/>
  <c r="BH13" i="2"/>
  <c r="BC13" i="2"/>
  <c r="BD21" i="2"/>
  <c r="BG13" i="2"/>
  <c r="W63" i="2" l="1"/>
  <c r="S63" i="2"/>
  <c r="BK61" i="2"/>
  <c r="BG31" i="2"/>
  <c r="AA63" i="2"/>
  <c r="BC15" i="2"/>
  <c r="AY23" i="2"/>
  <c r="S55" i="2"/>
  <c r="AM47" i="2"/>
  <c r="BC31" i="2"/>
  <c r="BG23" i="2"/>
  <c r="AM23" i="2"/>
  <c r="BK21" i="2"/>
  <c r="AY15" i="2"/>
  <c r="BK13" i="2"/>
  <c r="BK45" i="2"/>
  <c r="AE47" i="2"/>
  <c r="W55" i="2"/>
  <c r="AQ23" i="2"/>
  <c r="AY31" i="2"/>
  <c r="BK29" i="2"/>
  <c r="BC23" i="2"/>
  <c r="AI47" i="2"/>
  <c r="O55" i="2"/>
  <c r="BK53" i="2"/>
  <c r="BG15" i="2"/>
  <c r="BK55" i="2" l="1"/>
  <c r="L18" i="1" s="1"/>
  <c r="BK31" i="2"/>
  <c r="I18" i="1" s="1"/>
  <c r="BK63" i="2"/>
  <c r="M18" i="1" s="1"/>
  <c r="BK47" i="2"/>
  <c r="K18" i="1" s="1"/>
  <c r="BK15" i="2"/>
  <c r="G18" i="1" s="1"/>
  <c r="BK23" i="2"/>
  <c r="H1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Hjælpeark til ELT kodning (version 1_5) - Kopi dekodning også.xlsx!Tabel3" type="102" refreshedVersion="6" minRefreshableVersion="5">
    <extLst>
      <ext xmlns:x15="http://schemas.microsoft.com/office/spreadsheetml/2010/11/main" uri="{DE250136-89BD-433C-8126-D09CA5730AF9}">
        <x15:connection id="Tabel3" autoDelete="1">
          <x15:rangePr sourceName="_xlcn.WorksheetConnection_HjælpearktilELTkodningversion1_5Kopidekodningogså.xlsxTabel31"/>
        </x15:connection>
      </ext>
    </extLst>
  </connection>
</connections>
</file>

<file path=xl/sharedStrings.xml><?xml version="1.0" encoding="utf-8"?>
<sst xmlns="http://schemas.openxmlformats.org/spreadsheetml/2006/main" count="2247" uniqueCount="1354">
  <si>
    <t>Country Code</t>
  </si>
  <si>
    <t>Protocol Code</t>
  </si>
  <si>
    <t>Lat-Lon</t>
  </si>
  <si>
    <t>011111111101111111111</t>
  </si>
  <si>
    <t>0110</t>
  </si>
  <si>
    <t>Data</t>
  </si>
  <si>
    <t>Data field</t>
  </si>
  <si>
    <t>Bit value</t>
  </si>
  <si>
    <t>Bit number</t>
  </si>
  <si>
    <t>Hex value</t>
  </si>
  <si>
    <t>Hex character number</t>
  </si>
  <si>
    <t>Number of bits</t>
  </si>
  <si>
    <t>Beacon Serial Number</t>
  </si>
  <si>
    <t>Operator 3-Letter Designator</t>
  </si>
  <si>
    <t>SAS</t>
  </si>
  <si>
    <t>Specific ELT number</t>
  </si>
  <si>
    <t>Flagbit</t>
  </si>
  <si>
    <t>COSPAS-SARSAT Type Approval Certificate or national use</t>
  </si>
  <si>
    <t>Auxiliary Radio-Locating Device type(s)</t>
  </si>
  <si>
    <t>ID</t>
  </si>
  <si>
    <t>Operator</t>
  </si>
  <si>
    <t>AHA</t>
  </si>
  <si>
    <t>Air Alpha Greenland</t>
  </si>
  <si>
    <t>BEH</t>
  </si>
  <si>
    <t>BIO</t>
  </si>
  <si>
    <t>Bioflight A/S</t>
  </si>
  <si>
    <t>BOB</t>
  </si>
  <si>
    <t>BWD</t>
  </si>
  <si>
    <t>Bluewest Helicopters-Greenland</t>
  </si>
  <si>
    <t>CAT</t>
  </si>
  <si>
    <t>Copenhagen Air Taxi</t>
  </si>
  <si>
    <t>COW</t>
  </si>
  <si>
    <t>COWI</t>
  </si>
  <si>
    <t>DDL</t>
  </si>
  <si>
    <t>Danish Air Lines</t>
  </si>
  <si>
    <t>DNU</t>
  </si>
  <si>
    <t>DOT LT</t>
  </si>
  <si>
    <t>DOP</t>
  </si>
  <si>
    <t>Dancopter</t>
  </si>
  <si>
    <t>DTR</t>
  </si>
  <si>
    <t>Danish Air Transport</t>
  </si>
  <si>
    <t>FAC</t>
  </si>
  <si>
    <t>Atlantic Helicopters</t>
  </si>
  <si>
    <t>FXT</t>
  </si>
  <si>
    <t>Flexflight</t>
  </si>
  <si>
    <t>GAG</t>
  </si>
  <si>
    <t>Greybird Pilot Academy</t>
  </si>
  <si>
    <t>GCW</t>
  </si>
  <si>
    <t>Global Air Crew</t>
  </si>
  <si>
    <t>GRE</t>
  </si>
  <si>
    <t>Greenlandcopter</t>
  </si>
  <si>
    <t>GRL</t>
  </si>
  <si>
    <t>Air Greenland</t>
  </si>
  <si>
    <t>HBI</t>
  </si>
  <si>
    <t>CHC Denmark</t>
  </si>
  <si>
    <t>HBL</t>
  </si>
  <si>
    <t>Faroecopter</t>
  </si>
  <si>
    <t>HHP</t>
  </si>
  <si>
    <t>Helenia Helicopter Service</t>
  </si>
  <si>
    <t>IKR</t>
  </si>
  <si>
    <t>Ikaros DK</t>
  </si>
  <si>
    <t>JTG</t>
  </si>
  <si>
    <t>Jettime</t>
  </si>
  <si>
    <t>KLG</t>
  </si>
  <si>
    <t>Karlog Air Charter</t>
  </si>
  <si>
    <t>MMD</t>
  </si>
  <si>
    <t>Air Alsie</t>
  </si>
  <si>
    <t>NAX</t>
  </si>
  <si>
    <t>Norwegian Air Shuttle</t>
  </si>
  <si>
    <t>NFA</t>
  </si>
  <si>
    <t>North Flying</t>
  </si>
  <si>
    <t>Scandinavian Airlines</t>
  </si>
  <si>
    <t>SNB</t>
  </si>
  <si>
    <t>Sterling Airlines</t>
  </si>
  <si>
    <t>SRR</t>
  </si>
  <si>
    <t>Star Air</t>
  </si>
  <si>
    <t>SUS</t>
  </si>
  <si>
    <t>Sun Air of Scandinavia</t>
  </si>
  <si>
    <t>UNC</t>
  </si>
  <si>
    <t>Uni-Fly</t>
  </si>
  <si>
    <t>VKG</t>
  </si>
  <si>
    <t>Sunclass Airlines</t>
  </si>
  <si>
    <t>VMP</t>
  </si>
  <si>
    <t>Execujet Scandinavia</t>
  </si>
  <si>
    <t>Combo</t>
  </si>
  <si>
    <t>CHR</t>
  </si>
  <si>
    <t>ModBaudotCode</t>
  </si>
  <si>
    <t>BL1-12Code</t>
  </si>
  <si>
    <t>BIN</t>
  </si>
  <si>
    <t xml:space="preserve"> </t>
  </si>
  <si>
    <t>100100</t>
  </si>
  <si>
    <t/>
  </si>
  <si>
    <t>-</t>
  </si>
  <si>
    <t>011000</t>
  </si>
  <si>
    <t>/</t>
  </si>
  <si>
    <t>010111</t>
  </si>
  <si>
    <t>0</t>
  </si>
  <si>
    <t>001101</t>
  </si>
  <si>
    <t>0000</t>
  </si>
  <si>
    <t>1</t>
  </si>
  <si>
    <t>011101</t>
  </si>
  <si>
    <t>0001</t>
  </si>
  <si>
    <t>2</t>
  </si>
  <si>
    <t>011001</t>
  </si>
  <si>
    <t>0010</t>
  </si>
  <si>
    <t>3</t>
  </si>
  <si>
    <t>010000</t>
  </si>
  <si>
    <t>0011</t>
  </si>
  <si>
    <t>4</t>
  </si>
  <si>
    <t>001010</t>
  </si>
  <si>
    <t>0100</t>
  </si>
  <si>
    <t>5</t>
  </si>
  <si>
    <t>000001</t>
  </si>
  <si>
    <t>0101</t>
  </si>
  <si>
    <t>6</t>
  </si>
  <si>
    <t>010101</t>
  </si>
  <si>
    <t>7</t>
  </si>
  <si>
    <t>011100</t>
  </si>
  <si>
    <t>0111</t>
  </si>
  <si>
    <t>8</t>
  </si>
  <si>
    <t>001100</t>
  </si>
  <si>
    <t>1000</t>
  </si>
  <si>
    <t>9</t>
  </si>
  <si>
    <t>000011</t>
  </si>
  <si>
    <t>1001</t>
  </si>
  <si>
    <t>A</t>
  </si>
  <si>
    <t>111000</t>
  </si>
  <si>
    <t>00001</t>
  </si>
  <si>
    <t>1010</t>
  </si>
  <si>
    <t>B</t>
  </si>
  <si>
    <t>110011</t>
  </si>
  <si>
    <t>00010</t>
  </si>
  <si>
    <t>1011</t>
  </si>
  <si>
    <t>C</t>
  </si>
  <si>
    <t>101110</t>
  </si>
  <si>
    <t>00011</t>
  </si>
  <si>
    <t>1100</t>
  </si>
  <si>
    <t>D</t>
  </si>
  <si>
    <t>110010</t>
  </si>
  <si>
    <t>00100</t>
  </si>
  <si>
    <t>1101</t>
  </si>
  <si>
    <t>E</t>
  </si>
  <si>
    <t>110000</t>
  </si>
  <si>
    <t>00101</t>
  </si>
  <si>
    <t>1110</t>
  </si>
  <si>
    <t>F</t>
  </si>
  <si>
    <t>110110</t>
  </si>
  <si>
    <t>00110</t>
  </si>
  <si>
    <t>1111</t>
  </si>
  <si>
    <t>G</t>
  </si>
  <si>
    <t>101011</t>
  </si>
  <si>
    <t>00111</t>
  </si>
  <si>
    <t>H</t>
  </si>
  <si>
    <t>100101</t>
  </si>
  <si>
    <t>01000</t>
  </si>
  <si>
    <t>I</t>
  </si>
  <si>
    <t>101100</t>
  </si>
  <si>
    <t>01001</t>
  </si>
  <si>
    <t>J</t>
  </si>
  <si>
    <t>111010</t>
  </si>
  <si>
    <t>01010</t>
  </si>
  <si>
    <t>K</t>
  </si>
  <si>
    <t>111110</t>
  </si>
  <si>
    <t>01011</t>
  </si>
  <si>
    <t>L</t>
  </si>
  <si>
    <t>101001</t>
  </si>
  <si>
    <t>01100</t>
  </si>
  <si>
    <t>M</t>
  </si>
  <si>
    <t>100111</t>
  </si>
  <si>
    <t>01101</t>
  </si>
  <si>
    <t>N</t>
  </si>
  <si>
    <t>100110</t>
  </si>
  <si>
    <t>01110</t>
  </si>
  <si>
    <t>O</t>
  </si>
  <si>
    <t>100011</t>
  </si>
  <si>
    <t>01111</t>
  </si>
  <si>
    <t>P</t>
  </si>
  <si>
    <t>101101</t>
  </si>
  <si>
    <t>10000</t>
  </si>
  <si>
    <t>Q</t>
  </si>
  <si>
    <t>111101</t>
  </si>
  <si>
    <t>10001</t>
  </si>
  <si>
    <t>R</t>
  </si>
  <si>
    <t>101010</t>
  </si>
  <si>
    <t>10010</t>
  </si>
  <si>
    <t>S</t>
  </si>
  <si>
    <t>110100</t>
  </si>
  <si>
    <t>10011</t>
  </si>
  <si>
    <t>T</t>
  </si>
  <si>
    <t>100001</t>
  </si>
  <si>
    <t>10100</t>
  </si>
  <si>
    <t>U</t>
  </si>
  <si>
    <t>111100</t>
  </si>
  <si>
    <t>10101</t>
  </si>
  <si>
    <t>V</t>
  </si>
  <si>
    <t>101111</t>
  </si>
  <si>
    <t>10110</t>
  </si>
  <si>
    <t>W</t>
  </si>
  <si>
    <t>111001</t>
  </si>
  <si>
    <t>10111</t>
  </si>
  <si>
    <t>X</t>
  </si>
  <si>
    <t>110111</t>
  </si>
  <si>
    <t>11000</t>
  </si>
  <si>
    <t>Y</t>
  </si>
  <si>
    <t>110101</t>
  </si>
  <si>
    <t>11001</t>
  </si>
  <si>
    <t>Z</t>
  </si>
  <si>
    <t>110001</t>
  </si>
  <si>
    <t>11010</t>
  </si>
  <si>
    <t>CC</t>
  </si>
  <si>
    <t>Country</t>
  </si>
  <si>
    <t>Malta</t>
  </si>
  <si>
    <t>Denmark</t>
  </si>
  <si>
    <t>United Kingdom of Great Britain and Northern Ireland</t>
  </si>
  <si>
    <t>Italy</t>
  </si>
  <si>
    <t>Ireland</t>
  </si>
  <si>
    <t>Iceland</t>
  </si>
  <si>
    <t>Norway</t>
  </si>
  <si>
    <t>Sweden</t>
  </si>
  <si>
    <t>Czech Republic</t>
  </si>
  <si>
    <t>United States of America</t>
  </si>
  <si>
    <t>New Zealand</t>
  </si>
  <si>
    <t>_</t>
  </si>
  <si>
    <t>Comment</t>
  </si>
  <si>
    <t>0000000000</t>
  </si>
  <si>
    <t>Meaning</t>
  </si>
  <si>
    <t>FlagValue</t>
  </si>
  <si>
    <t>Bit 64 - 83 for national use and control.</t>
  </si>
  <si>
    <t>Bit 64-73 all 0s or national use, Bit 74-83 Cospas-Sarsat Type Approval Certificate (TAC) number.</t>
  </si>
  <si>
    <t>00</t>
  </si>
  <si>
    <t>01</t>
  </si>
  <si>
    <t>10</t>
  </si>
  <si>
    <t>11</t>
  </si>
  <si>
    <t xml:space="preserve">121.5 MHz </t>
  </si>
  <si>
    <t>Other auxiliary radio-locating device(s)</t>
  </si>
  <si>
    <t xml:space="preserve">Maritime 9 GHz Search and Rescue Radar Transponder (SART) </t>
  </si>
  <si>
    <t xml:space="preserve">No auxiliary radio-locating device </t>
  </si>
  <si>
    <t>type of auxiliary radio-locating device(s)</t>
  </si>
  <si>
    <t>TypeCode</t>
  </si>
  <si>
    <t>001</t>
  </si>
  <si>
    <t>Aircraft Registration Marking</t>
  </si>
  <si>
    <t>TOTAL</t>
  </si>
  <si>
    <t>Beacon Type</t>
  </si>
  <si>
    <t>000</t>
  </si>
  <si>
    <t>COSPAS-SARSAT Type Approval Certificate
 or 
national use</t>
  </si>
  <si>
    <t>All 0s
 or 
national use</t>
  </si>
  <si>
    <t>011</t>
  </si>
  <si>
    <t>Number of bit</t>
  </si>
  <si>
    <t>User And User-Location Protocols
Serial User Protocol, ELTs with aircraft operator designator &amp; serial number</t>
  </si>
  <si>
    <t>Serial Number assigned by operator</t>
  </si>
  <si>
    <t>User And User-Location Protocols
ELT - Aviation User Protocol (Aircraft Registration Markings)</t>
  </si>
  <si>
    <t>User And User-Location Protocols</t>
  </si>
  <si>
    <t>Standard Location Protocols</t>
  </si>
  <si>
    <t>A/C Reg</t>
  </si>
  <si>
    <t xml:space="preserve"> Operator designator &amp; number</t>
  </si>
  <si>
    <t>Aircraft 24-bit address</t>
  </si>
  <si>
    <t>Added by TBST/HJ as alternative visible representation of space</t>
  </si>
  <si>
    <t>Remark</t>
  </si>
  <si>
    <t>Range: 0 - 3</t>
  </si>
  <si>
    <t>Range: 0 - 63</t>
  </si>
  <si>
    <t>Range: 0 - 1048575</t>
  </si>
  <si>
    <t>Range: 0 - 16383</t>
  </si>
  <si>
    <t>Range: 0 - 4095</t>
  </si>
  <si>
    <t>Range: 0 - 511</t>
  </si>
  <si>
    <t>User And User-Location Protocols
Serial User Protocol, ELTs with aircraft 24-bit address</t>
  </si>
  <si>
    <t>Aircraft 24-bit Address</t>
  </si>
  <si>
    <t>ELT number assigned by operator</t>
  </si>
  <si>
    <t>Divident</t>
  </si>
  <si>
    <t>Quotient</t>
  </si>
  <si>
    <t>Remainder</t>
  </si>
  <si>
    <t xml:space="preserve"> Convert DEC to BIN</t>
  </si>
  <si>
    <t>IN</t>
  </si>
  <si>
    <t>OUT</t>
  </si>
  <si>
    <t>BIT string</t>
  </si>
  <si>
    <t>DATA FIELDS  (some fields; click to see explanation)</t>
  </si>
  <si>
    <t>Country Code:</t>
  </si>
  <si>
    <t>Aircraft Registration Marking (max 7 characters):</t>
  </si>
  <si>
    <t>Aircraft 24-bit address (HEX):</t>
  </si>
  <si>
    <t>Operator 3-Letter Designator:</t>
  </si>
  <si>
    <t>ELT number assigned by operator:</t>
  </si>
  <si>
    <t>Flag bit for COSPAS-SARSAT Type Approval Certificate:</t>
  </si>
  <si>
    <t>COSPAS-SARSAT Type Approval Certificate or national use:</t>
  </si>
  <si>
    <t>All 0s or national use:</t>
  </si>
  <si>
    <t>Auxiliary Radio-Locating Device type(s):</t>
  </si>
  <si>
    <t>Þ</t>
  </si>
  <si>
    <t>https://cospas-sarsat.int/en/beacon-decode-program</t>
  </si>
  <si>
    <t>PF</t>
  </si>
  <si>
    <t>Standard Location Protocol
Aircraft Operator Designator &amp; serial number</t>
  </si>
  <si>
    <t>Standard Location Protocol, 
ELTs with serial identification number</t>
  </si>
  <si>
    <t>User And User-Location Protocols
Serial User Protocol, ELTs with serial number</t>
  </si>
  <si>
    <t>Standard Location Protocol, 
ELT - 24-bit Address</t>
  </si>
  <si>
    <t>7 character fill</t>
  </si>
  <si>
    <t>Aircraft address from registration</t>
  </si>
  <si>
    <t>201</t>
  </si>
  <si>
    <t>Albania (Republic of)</t>
  </si>
  <si>
    <t>202</t>
  </si>
  <si>
    <t>Andorra (Principality of)</t>
  </si>
  <si>
    <t>203</t>
  </si>
  <si>
    <t>Austria</t>
  </si>
  <si>
    <t>204</t>
  </si>
  <si>
    <t>Portugal - Azores</t>
  </si>
  <si>
    <t>205</t>
  </si>
  <si>
    <t>Belgium</t>
  </si>
  <si>
    <t>206</t>
  </si>
  <si>
    <t>Belarus (Republic of)</t>
  </si>
  <si>
    <t>207</t>
  </si>
  <si>
    <t>Bulgaria (Republic of)</t>
  </si>
  <si>
    <t>208</t>
  </si>
  <si>
    <t>Vatican City State</t>
  </si>
  <si>
    <t>209</t>
  </si>
  <si>
    <t>Cyprus (Republic of)</t>
  </si>
  <si>
    <t>210</t>
  </si>
  <si>
    <t>211</t>
  </si>
  <si>
    <t>Germany (Federal Republic of)</t>
  </si>
  <si>
    <t>212</t>
  </si>
  <si>
    <t>213</t>
  </si>
  <si>
    <t>Georgia</t>
  </si>
  <si>
    <t>214</t>
  </si>
  <si>
    <t>Moldova (Republic of)</t>
  </si>
  <si>
    <t>215</t>
  </si>
  <si>
    <t>216</t>
  </si>
  <si>
    <t>Armenia (Republic of)</t>
  </si>
  <si>
    <t>218</t>
  </si>
  <si>
    <t>219</t>
  </si>
  <si>
    <t>220</t>
  </si>
  <si>
    <t>224</t>
  </si>
  <si>
    <t>Spain</t>
  </si>
  <si>
    <t>225</t>
  </si>
  <si>
    <t>226</t>
  </si>
  <si>
    <t>France</t>
  </si>
  <si>
    <t>227</t>
  </si>
  <si>
    <t>228</t>
  </si>
  <si>
    <t>229</t>
  </si>
  <si>
    <t>230</t>
  </si>
  <si>
    <t>Finland</t>
  </si>
  <si>
    <t>231</t>
  </si>
  <si>
    <t>Denmark - Faroe Islands</t>
  </si>
  <si>
    <t>232</t>
  </si>
  <si>
    <t>233</t>
  </si>
  <si>
    <t>234</t>
  </si>
  <si>
    <t>235</t>
  </si>
  <si>
    <t>236</t>
  </si>
  <si>
    <t>United Kingdom of Great Britain and Northern Ireland - Gibraltar</t>
  </si>
  <si>
    <t>237</t>
  </si>
  <si>
    <t>Greece</t>
  </si>
  <si>
    <t>238</t>
  </si>
  <si>
    <t>Croatia (Republic of)</t>
  </si>
  <si>
    <t>239</t>
  </si>
  <si>
    <t>240</t>
  </si>
  <si>
    <t>241</t>
  </si>
  <si>
    <t>242</t>
  </si>
  <si>
    <t>Morocco (Kingdom of)</t>
  </si>
  <si>
    <t>243</t>
  </si>
  <si>
    <t>Hungary</t>
  </si>
  <si>
    <t>244</t>
  </si>
  <si>
    <t>Netherlands (Kingdom of the)</t>
  </si>
  <si>
    <t>245</t>
  </si>
  <si>
    <t>246</t>
  </si>
  <si>
    <t>247</t>
  </si>
  <si>
    <t>248</t>
  </si>
  <si>
    <t>249</t>
  </si>
  <si>
    <t>250</t>
  </si>
  <si>
    <t>251</t>
  </si>
  <si>
    <t>252</t>
  </si>
  <si>
    <t>Liechtenstein (Principality of)</t>
  </si>
  <si>
    <t>253</t>
  </si>
  <si>
    <t>Luxembourg</t>
  </si>
  <si>
    <t>254</t>
  </si>
  <si>
    <t>Monaco (Principality of)</t>
  </si>
  <si>
    <t>255</t>
  </si>
  <si>
    <t>Portugal - Madeira</t>
  </si>
  <si>
    <t>256</t>
  </si>
  <si>
    <t>257</t>
  </si>
  <si>
    <t>258</t>
  </si>
  <si>
    <t>259</t>
  </si>
  <si>
    <t>261</t>
  </si>
  <si>
    <t>Poland (Republic of)</t>
  </si>
  <si>
    <t>262</t>
  </si>
  <si>
    <t>Montenegro</t>
  </si>
  <si>
    <t>263</t>
  </si>
  <si>
    <t>Portugal</t>
  </si>
  <si>
    <t>264</t>
  </si>
  <si>
    <t>Romania</t>
  </si>
  <si>
    <t>265</t>
  </si>
  <si>
    <t>266</t>
  </si>
  <si>
    <t>267</t>
  </si>
  <si>
    <t>Slovak Republic</t>
  </si>
  <si>
    <t>268</t>
  </si>
  <si>
    <t>San Marino (Republic of)</t>
  </si>
  <si>
    <t>269</t>
  </si>
  <si>
    <t>Switzerland (Confederation of)</t>
  </si>
  <si>
    <t>270</t>
  </si>
  <si>
    <t>271</t>
  </si>
  <si>
    <t>Turkey</t>
  </si>
  <si>
    <t>272</t>
  </si>
  <si>
    <t>Ukraine</t>
  </si>
  <si>
    <t>273</t>
  </si>
  <si>
    <t>Russian Federation</t>
  </si>
  <si>
    <t>274</t>
  </si>
  <si>
    <t>North Macedonia (Republic of)</t>
  </si>
  <si>
    <t>275</t>
  </si>
  <si>
    <t>Latvia (Republic of)</t>
  </si>
  <si>
    <t>276</t>
  </si>
  <si>
    <t>Estonia (Republic of)</t>
  </si>
  <si>
    <t>277</t>
  </si>
  <si>
    <t>Lithuania (Republic of)</t>
  </si>
  <si>
    <t>278</t>
  </si>
  <si>
    <t>Slovenia (Republic of)</t>
  </si>
  <si>
    <t>279</t>
  </si>
  <si>
    <t>Serbia (Republic of)</t>
  </si>
  <si>
    <t>301</t>
  </si>
  <si>
    <t>United Kingdom of Great Britain and Northern Ireland - Anguilla</t>
  </si>
  <si>
    <t>303</t>
  </si>
  <si>
    <t>United States of America - Alaska (State of)</t>
  </si>
  <si>
    <t>304</t>
  </si>
  <si>
    <t>Antigua and Barbuda</t>
  </si>
  <si>
    <t>305</t>
  </si>
  <si>
    <t>306</t>
  </si>
  <si>
    <t>Netherlands (Kingdom of the) - Bonaire, Sint Eustatius and Saba</t>
  </si>
  <si>
    <t>Netherlands (Kingdom of the) - Curaçao</t>
  </si>
  <si>
    <t>Netherlands (Kingdom of the) - Sint Maarten (Dutch part)</t>
  </si>
  <si>
    <t>307</t>
  </si>
  <si>
    <t>Netherlands (Kingdom of the) - Aruba</t>
  </si>
  <si>
    <t>308</t>
  </si>
  <si>
    <t>Bahamas (Commonwealth of the)</t>
  </si>
  <si>
    <t>309</t>
  </si>
  <si>
    <t>310</t>
  </si>
  <si>
    <t>United Kingdom of Great Britain and Northern Ireland - Bermuda</t>
  </si>
  <si>
    <t>311</t>
  </si>
  <si>
    <t>312</t>
  </si>
  <si>
    <t>Belize</t>
  </si>
  <si>
    <t>314</t>
  </si>
  <si>
    <t>Barbados</t>
  </si>
  <si>
    <t>316</t>
  </si>
  <si>
    <t>Canada</t>
  </si>
  <si>
    <t>319</t>
  </si>
  <si>
    <t>United Kingdom of Great Britain and Northern Ireland - Cayman Islands</t>
  </si>
  <si>
    <t>321</t>
  </si>
  <si>
    <t>Costa Rica</t>
  </si>
  <si>
    <t>323</t>
  </si>
  <si>
    <t>Cuba</t>
  </si>
  <si>
    <t>325</t>
  </si>
  <si>
    <t>Dominica (Commonwealth of)</t>
  </si>
  <si>
    <t>327</t>
  </si>
  <si>
    <t>Dominican Republic</t>
  </si>
  <si>
    <t>329</t>
  </si>
  <si>
    <t>France - Guadeloupe (French Department of)</t>
  </si>
  <si>
    <t>330</t>
  </si>
  <si>
    <t>Grenada</t>
  </si>
  <si>
    <t>331</t>
  </si>
  <si>
    <t>Denmark - Greenland</t>
  </si>
  <si>
    <t>332</t>
  </si>
  <si>
    <t>Guatemala (Republic of)</t>
  </si>
  <si>
    <t>334</t>
  </si>
  <si>
    <t>Honduras (Republic of)</t>
  </si>
  <si>
    <t>336</t>
  </si>
  <si>
    <t>Haiti (Republic of)</t>
  </si>
  <si>
    <t>338</t>
  </si>
  <si>
    <t>339</t>
  </si>
  <si>
    <t>Jamaica</t>
  </si>
  <si>
    <t>341</t>
  </si>
  <si>
    <t>Saint Kitts and Nevis (Federation of)</t>
  </si>
  <si>
    <t>343</t>
  </si>
  <si>
    <t>Saint Lucia</t>
  </si>
  <si>
    <t>345</t>
  </si>
  <si>
    <t>Mexico</t>
  </si>
  <si>
    <t>347</t>
  </si>
  <si>
    <t>France - Martinique (French Department of)</t>
  </si>
  <si>
    <t>348</t>
  </si>
  <si>
    <t>United Kingdom of Great Britain and Northern Ireland - Montserrat</t>
  </si>
  <si>
    <t>350</t>
  </si>
  <si>
    <t>Nicaragua</t>
  </si>
  <si>
    <t>351</t>
  </si>
  <si>
    <t>Panama (Republic of)</t>
  </si>
  <si>
    <t>352</t>
  </si>
  <si>
    <t>353</t>
  </si>
  <si>
    <t>354</t>
  </si>
  <si>
    <t>355</t>
  </si>
  <si>
    <t>356</t>
  </si>
  <si>
    <t>357</t>
  </si>
  <si>
    <t>358</t>
  </si>
  <si>
    <t>United States of America - Puerto Rico</t>
  </si>
  <si>
    <t>359</t>
  </si>
  <si>
    <t>El Salvador (Republic of)</t>
  </si>
  <si>
    <t>361</t>
  </si>
  <si>
    <t>France - Saint Pierre and Miquelon (Territorial Collectivity of)</t>
  </si>
  <si>
    <t>362</t>
  </si>
  <si>
    <t>Trinidad and Tobago</t>
  </si>
  <si>
    <t>364</t>
  </si>
  <si>
    <t>United Kingdom of Great Britain and Northern Ireland - Turks and Caicos Islands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</si>
  <si>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</si>
  <si>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</si>
  <si>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</si>
  <si>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</si>
  <si>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</si>
  <si>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</si>
  <si>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</si>
  <si>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</si>
  <si>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</si>
  <si>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</si>
  <si>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Saint Vincent and the Grenadines</t>
  </si>
  <si>
    <t>376</t>
  </si>
  <si>
    <t>377</t>
  </si>
  <si>
    <t>378</t>
  </si>
  <si>
    <t>United Kingdom of Great Britain and Northern Ireland - British Virgin Islands</t>
  </si>
  <si>
    <t>379</t>
  </si>
  <si>
    <t>United States of America - United States Virgin Islands</t>
  </si>
  <si>
    <t>401</t>
  </si>
  <si>
    <t>Afghanistan</t>
  </si>
  <si>
    <t>403</t>
  </si>
  <si>
    <t>Saudi Arabia (Kingdom of)</t>
  </si>
  <si>
    <t>405</t>
  </si>
  <si>
    <t>Bangladesh (People's Republic of)</t>
  </si>
  <si>
    <t>408</t>
  </si>
  <si>
    <t>Bahrain (Kingdom of)</t>
  </si>
  <si>
    <t>410</t>
  </si>
  <si>
    <t>Bhutan (Kingdom of)</t>
  </si>
  <si>
    <t>412</t>
  </si>
  <si>
    <t>China (People's Republic of)</t>
  </si>
  <si>
    <t>413</t>
  </si>
  <si>
    <t>414</t>
  </si>
  <si>
    <t>416</t>
  </si>
  <si>
    <t>China (People's Republic of) - Taiwan (Province of China)</t>
  </si>
  <si>
    <t>417</t>
  </si>
  <si>
    <t>Sri Lanka (Democratic Socialist Republic of)</t>
  </si>
  <si>
    <t>419</t>
  </si>
  <si>
    <t>India (Republic of)</t>
  </si>
  <si>
    <t>422</t>
  </si>
  <si>
    <t>Iran (Islamic Republic of)</t>
  </si>
  <si>
    <t>423</t>
  </si>
  <si>
    <t>Azerbaijan (Republic of)</t>
  </si>
  <si>
    <t>425</t>
  </si>
  <si>
    <t>Iraq (Republic of)</t>
  </si>
  <si>
    <t>428</t>
  </si>
  <si>
    <t>Israel (State of)</t>
  </si>
  <si>
    <t>431</t>
  </si>
  <si>
    <t>Japan</t>
  </si>
  <si>
    <t>432</t>
  </si>
  <si>
    <t>434</t>
  </si>
  <si>
    <t>Turkmenistan</t>
  </si>
  <si>
    <t>436</t>
  </si>
  <si>
    <t>Kazakhstan (Republic of)</t>
  </si>
  <si>
    <t>437</t>
  </si>
  <si>
    <t>Uzbekistan (Republic of)</t>
  </si>
  <si>
    <t>438</t>
  </si>
  <si>
    <t>Jordan (Hashemite Kingdom of)</t>
  </si>
  <si>
    <t>440</t>
  </si>
  <si>
    <t>Korea (Republic of)</t>
  </si>
  <si>
    <t>441</t>
  </si>
  <si>
    <t>443</t>
  </si>
  <si>
    <t>State of Palestine (In accordance with Resolution 99 Rev. Dubai, 2018)</t>
  </si>
  <si>
    <t>445</t>
  </si>
  <si>
    <t>Democratic People's Republic of Korea</t>
  </si>
  <si>
    <t>447</t>
  </si>
  <si>
    <t>Kuwait (State of)</t>
  </si>
  <si>
    <t>450</t>
  </si>
  <si>
    <t>Lebanon</t>
  </si>
  <si>
    <t>451</t>
  </si>
  <si>
    <t>Kyrgyz Republic</t>
  </si>
  <si>
    <t>453</t>
  </si>
  <si>
    <t>China (People's Republic of) - Macao (Special Administrative Region of China)</t>
  </si>
  <si>
    <t>455</t>
  </si>
  <si>
    <t>Maldives (Republic of)</t>
  </si>
  <si>
    <t>457</t>
  </si>
  <si>
    <t>Mongolia</t>
  </si>
  <si>
    <t>459</t>
  </si>
  <si>
    <t>Nepal (Federal Democratic Republic of)</t>
  </si>
  <si>
    <t>461</t>
  </si>
  <si>
    <t>Oman (Sultanate of)</t>
  </si>
  <si>
    <t>463</t>
  </si>
  <si>
    <t>Pakistan (Islamic Republic of)</t>
  </si>
  <si>
    <t>466</t>
  </si>
  <si>
    <t>Qatar (State of)</t>
  </si>
  <si>
    <t>468</t>
  </si>
  <si>
    <t>Syrian Arab Republic</t>
  </si>
  <si>
    <t>470</t>
  </si>
  <si>
    <t>United Arab Emirates</t>
  </si>
  <si>
    <t>471</t>
  </si>
  <si>
    <t>472</t>
  </si>
  <si>
    <t>Tajikistan (Republic of)</t>
  </si>
  <si>
    <t>473</t>
  </si>
  <si>
    <t>Yemen (Republic of)</t>
  </si>
  <si>
    <t>475</t>
  </si>
  <si>
    <t>477</t>
  </si>
  <si>
    <t>China (People's Republic of) - Hong Kong (Special Administrative Region of China)</t>
  </si>
  <si>
    <t>478</t>
  </si>
  <si>
    <t>Bosnia and Herzegovina</t>
  </si>
  <si>
    <t>501</t>
  </si>
  <si>
    <t>France - Adelie Land</t>
  </si>
  <si>
    <t>503</t>
  </si>
  <si>
    <t>Australia</t>
  </si>
  <si>
    <t>506</t>
  </si>
  <si>
    <t>Myanmar (Union of)</t>
  </si>
  <si>
    <t>508</t>
  </si>
  <si>
    <t>Brunei Darussalam</t>
  </si>
  <si>
    <t>510</t>
  </si>
  <si>
    <t>Micronesia (Federated States of)</t>
  </si>
  <si>
    <t>511</t>
  </si>
  <si>
    <t>Palau (Republic of)</t>
  </si>
  <si>
    <t>512</t>
  </si>
  <si>
    <t>514</t>
  </si>
  <si>
    <t>Cambodia (Kingdom of)</t>
  </si>
  <si>
    <t>515</t>
  </si>
  <si>
    <t>516</t>
  </si>
  <si>
    <t>Australia - Christmas Island (Indian Ocean)</t>
  </si>
  <si>
    <t>518</t>
  </si>
  <si>
    <t>New Zealand - Cook Islands</t>
  </si>
  <si>
    <t>520</t>
  </si>
  <si>
    <t>Fiji (Republic of)</t>
  </si>
  <si>
    <t>523</t>
  </si>
  <si>
    <t>Australia - Cocos (Keeling) Islands</t>
  </si>
  <si>
    <t>525</t>
  </si>
  <si>
    <t>Indonesia (Republic of)</t>
  </si>
  <si>
    <t>529</t>
  </si>
  <si>
    <t>Kiribati (Republic of)</t>
  </si>
  <si>
    <t>531</t>
  </si>
  <si>
    <t>Lao People's Democratic Republic</t>
  </si>
  <si>
    <t>533</t>
  </si>
  <si>
    <t>Malaysia</t>
  </si>
  <si>
    <t>536</t>
  </si>
  <si>
    <t>United States of America - Northern Mariana Islands (Commonwealth of the)</t>
  </si>
  <si>
    <t>538</t>
  </si>
  <si>
    <t>Marshall Islands (Republic of the)</t>
  </si>
  <si>
    <t>540</t>
  </si>
  <si>
    <t>France - New Caledonia</t>
  </si>
  <si>
    <t>542</t>
  </si>
  <si>
    <t>New Zealand - Niue</t>
  </si>
  <si>
    <t>544</t>
  </si>
  <si>
    <t>Nauru (Republic of)</t>
  </si>
  <si>
    <t>546</t>
  </si>
  <si>
    <t>France - French Polynesia</t>
  </si>
  <si>
    <t>548</t>
  </si>
  <si>
    <t>Philippines (Republic of the)</t>
  </si>
  <si>
    <t>550</t>
  </si>
  <si>
    <t>Timor-Leste (Democratic Republic of)</t>
  </si>
  <si>
    <t>553</t>
  </si>
  <si>
    <t>Papua New Guinea</t>
  </si>
  <si>
    <t>555</t>
  </si>
  <si>
    <t>United Kingdom of Great Britain and Northern Ireland - Pitcairn Island</t>
  </si>
  <si>
    <t>557</t>
  </si>
  <si>
    <t>Solomon Islands</t>
  </si>
  <si>
    <t>559</t>
  </si>
  <si>
    <t>United States of America - American Samoa</t>
  </si>
  <si>
    <t>561</t>
  </si>
  <si>
    <t>Samoa (Independent State of)</t>
  </si>
  <si>
    <t>563</t>
  </si>
  <si>
    <t>Singapore (Republic of)</t>
  </si>
  <si>
    <t>564</t>
  </si>
  <si>
    <t>565</t>
  </si>
  <si>
    <t>566</t>
  </si>
  <si>
    <t>567</t>
  </si>
  <si>
    <t>Thailand</t>
  </si>
  <si>
    <t>570</t>
  </si>
  <si>
    <t>Tonga (Kingdom of)</t>
  </si>
  <si>
    <t>572</t>
  </si>
  <si>
    <t>Tuvalu</t>
  </si>
  <si>
    <t>574</t>
  </si>
  <si>
    <t>Viet Nam (Socialist Republic of)</t>
  </si>
  <si>
    <t>576</t>
  </si>
  <si>
    <t>Vanuatu (Republic of)</t>
  </si>
  <si>
    <t>577</t>
  </si>
  <si>
    <t>578</t>
  </si>
  <si>
    <t>France - Wallis and Futuna Islands</t>
  </si>
  <si>
    <t>601</t>
  </si>
  <si>
    <t>South Africa (Republic of)</t>
  </si>
  <si>
    <t>603</t>
  </si>
  <si>
    <t>Angola (Republic of)</t>
  </si>
  <si>
    <t>605</t>
  </si>
  <si>
    <t>Algeria (People's Democratic Republic of)</t>
  </si>
  <si>
    <t>607</t>
  </si>
  <si>
    <t>France - Saint Paul and Amsterdam Islands</t>
  </si>
  <si>
    <t>608</t>
  </si>
  <si>
    <t>United Kingdom of Great Britain and Northern Ireland - Ascension Island</t>
  </si>
  <si>
    <t>609</t>
  </si>
  <si>
    <t>Burundi (Republic of)</t>
  </si>
  <si>
    <t>610</t>
  </si>
  <si>
    <t>Benin (Republic of)</t>
  </si>
  <si>
    <t>611</t>
  </si>
  <si>
    <t>Botswana (Republic of)</t>
  </si>
  <si>
    <t>612</t>
  </si>
  <si>
    <t>Central African Republic</t>
  </si>
  <si>
    <t>613</t>
  </si>
  <si>
    <t>Cameroon (Republic of)</t>
  </si>
  <si>
    <t>615</t>
  </si>
  <si>
    <t>Congo (Republic of the)</t>
  </si>
  <si>
    <t>616</t>
  </si>
  <si>
    <t>Comoros (Union of the)</t>
  </si>
  <si>
    <t>617</t>
  </si>
  <si>
    <t>Cabo Verde (Republic of)</t>
  </si>
  <si>
    <t>618</t>
  </si>
  <si>
    <t>France - Crozet Archipelago</t>
  </si>
  <si>
    <t>619</t>
  </si>
  <si>
    <t>Côte d'Ivoire (Republic of)</t>
  </si>
  <si>
    <t>620</t>
  </si>
  <si>
    <t>621</t>
  </si>
  <si>
    <t>Djibouti (Republic of)</t>
  </si>
  <si>
    <t>622</t>
  </si>
  <si>
    <t>Egypt (Arab Republic of)</t>
  </si>
  <si>
    <t>624</t>
  </si>
  <si>
    <t>Ethiopia (Federal Democratic Republic of)</t>
  </si>
  <si>
    <t>625</t>
  </si>
  <si>
    <t>Eritrea</t>
  </si>
  <si>
    <t>626</t>
  </si>
  <si>
    <t>Gabonese Republic</t>
  </si>
  <si>
    <t>627</t>
  </si>
  <si>
    <t>Ghana</t>
  </si>
  <si>
    <t>629</t>
  </si>
  <si>
    <t>Gambia (Republic of the)</t>
  </si>
  <si>
    <t>630</t>
  </si>
  <si>
    <t>Guinea-Bissau (Republic of)</t>
  </si>
  <si>
    <t>631</t>
  </si>
  <si>
    <t>Equatorial Guinea (Republic of)</t>
  </si>
  <si>
    <t>632</t>
  </si>
  <si>
    <t>Guinea (Republic of)</t>
  </si>
  <si>
    <t>633</t>
  </si>
  <si>
    <t>Burkina Faso</t>
  </si>
  <si>
    <t>634</t>
  </si>
  <si>
    <t>Kenya (Republic of)</t>
  </si>
  <si>
    <t>635</t>
  </si>
  <si>
    <t>France - Kerguelen Islands</t>
  </si>
  <si>
    <t>636</t>
  </si>
  <si>
    <t>Liberia (Republic of)</t>
  </si>
  <si>
    <t>637</t>
  </si>
  <si>
    <t>638</t>
  </si>
  <si>
    <t>South Sudan (Republic of)</t>
  </si>
  <si>
    <t>642</t>
  </si>
  <si>
    <t>Libya (State of)</t>
  </si>
  <si>
    <t>644</t>
  </si>
  <si>
    <t>Lesotho (Kingdom of)</t>
  </si>
  <si>
    <t>645</t>
  </si>
  <si>
    <t>Mauritius (Republic of)</t>
  </si>
  <si>
    <t>647</t>
  </si>
  <si>
    <t>Madagascar (Republic of)</t>
  </si>
  <si>
    <t>649</t>
  </si>
  <si>
    <t>Mali (Republic of)</t>
  </si>
  <si>
    <t>650</t>
  </si>
  <si>
    <t>Mozambique (Republic of)</t>
  </si>
  <si>
    <t>654</t>
  </si>
  <si>
    <t>Mauritania (Islamic Republic of)</t>
  </si>
  <si>
    <t>655</t>
  </si>
  <si>
    <t>Malawi</t>
  </si>
  <si>
    <t>656</t>
  </si>
  <si>
    <t>Niger (Republic of the)</t>
  </si>
  <si>
    <t>657</t>
  </si>
  <si>
    <t>Nigeria (Federal Republic of)</t>
  </si>
  <si>
    <t>659</t>
  </si>
  <si>
    <t>Namibia (Republic of)</t>
  </si>
  <si>
    <t>660</t>
  </si>
  <si>
    <t>France - Reunion (French Department of)</t>
  </si>
  <si>
    <t>661</t>
  </si>
  <si>
    <t>Rwanda (Republic of)</t>
  </si>
  <si>
    <t>662</t>
  </si>
  <si>
    <t>Sudan (Republic of the)</t>
  </si>
  <si>
    <t>663</t>
  </si>
  <si>
    <t>Senegal (Republic of)</t>
  </si>
  <si>
    <t>664</t>
  </si>
  <si>
    <t>Seychelles (Republic of)</t>
  </si>
  <si>
    <t>665</t>
  </si>
  <si>
    <t>United Kingdom of Great Britain and Northern Ireland - Saint Helena</t>
  </si>
  <si>
    <t>666</t>
  </si>
  <si>
    <t>Somalia (Federal Republic of)</t>
  </si>
  <si>
    <t>667</t>
  </si>
  <si>
    <t>Sierra Leone</t>
  </si>
  <si>
    <t>668</t>
  </si>
  <si>
    <t>Sao Tome and Principe (Democratic Republic of)</t>
  </si>
  <si>
    <t>669</t>
  </si>
  <si>
    <t>Eswatini (Kingdom of)</t>
  </si>
  <si>
    <t>670</t>
  </si>
  <si>
    <t>Chad (Republic of)</t>
  </si>
  <si>
    <t>671</t>
  </si>
  <si>
    <t>Togolese Republic</t>
  </si>
  <si>
    <t>672</t>
  </si>
  <si>
    <t>Tunisia</t>
  </si>
  <si>
    <t>674</t>
  </si>
  <si>
    <t>Tanzania (United Republic of)</t>
  </si>
  <si>
    <t>675</t>
  </si>
  <si>
    <t>Uganda (Republic of)</t>
  </si>
  <si>
    <t>676</t>
  </si>
  <si>
    <t>Democratic Republic of the Congo</t>
  </si>
  <si>
    <t>677</t>
  </si>
  <si>
    <t>678</t>
  </si>
  <si>
    <t>Zambia (Republic of)</t>
  </si>
  <si>
    <t>679</t>
  </si>
  <si>
    <t>Zimbabwe (Republic of)</t>
  </si>
  <si>
    <t>701</t>
  </si>
  <si>
    <t>Argentine Republic</t>
  </si>
  <si>
    <t>710</t>
  </si>
  <si>
    <t>Brazil (Federative Republic of)</t>
  </si>
  <si>
    <t>720</t>
  </si>
  <si>
    <t>Bolivia (Plurinational State of)</t>
  </si>
  <si>
    <t>725</t>
  </si>
  <si>
    <t>Chile</t>
  </si>
  <si>
    <t>730</t>
  </si>
  <si>
    <t>Colombia (Republic of)</t>
  </si>
  <si>
    <t>735</t>
  </si>
  <si>
    <t>Ecuador</t>
  </si>
  <si>
    <t>740</t>
  </si>
  <si>
    <t>United Kingdom of Great Britain and Northern Ireland - Falkland Islands (Malvinas)</t>
  </si>
  <si>
    <t>745</t>
  </si>
  <si>
    <t>France - Guiana (French Department of)</t>
  </si>
  <si>
    <t>750</t>
  </si>
  <si>
    <t>Guyana</t>
  </si>
  <si>
    <t>755</t>
  </si>
  <si>
    <t>Paraguay (Republic of)</t>
  </si>
  <si>
    <t>760</t>
  </si>
  <si>
    <t>Peru</t>
  </si>
  <si>
    <t>765</t>
  </si>
  <si>
    <t>Suriname (Republic of)</t>
  </si>
  <si>
    <t>770</t>
  </si>
  <si>
    <t>Uruguay (Eastern Republic of)</t>
  </si>
  <si>
    <t>775</t>
  </si>
  <si>
    <t>Venezuela (Bolivarian Republic of)</t>
  </si>
  <si>
    <t>Do not use, use 219 ref BL 1-10</t>
  </si>
  <si>
    <t>FirstOnList</t>
  </si>
  <si>
    <t>---------</t>
  </si>
  <si>
    <t>Registration from Aircraft address</t>
  </si>
  <si>
    <t>CHRrepeat</t>
  </si>
  <si>
    <t>COSPAS-SARSAT Type Approval Certificate</t>
  </si>
  <si>
    <t>Range: 0 - 1023</t>
  </si>
  <si>
    <t>Aux (some fields; click to see explanation)</t>
  </si>
  <si>
    <t>ELT/PLB Serial Number:</t>
  </si>
  <si>
    <t>ELT/PLB SN</t>
  </si>
  <si>
    <t>ELT/PLB Serial Number</t>
  </si>
  <si>
    <t>land</t>
  </si>
  <si>
    <t>DK UL</t>
  </si>
  <si>
    <t xml:space="preserve">Afghanistan </t>
  </si>
  <si>
    <t xml:space="preserve"> 0 1 1 1 0 0 0 0 0 0 0 0 – – – – – – – – – – – – </t>
  </si>
  <si>
    <t xml:space="preserve">Albania </t>
  </si>
  <si>
    <t xml:space="preserve"> 0 1 0 1 0 0 0 0 0 0 0 1 0 0 – – – – – – – – – – </t>
  </si>
  <si>
    <t xml:space="preserve">Algeria </t>
  </si>
  <si>
    <t xml:space="preserve"> 0 0 0 0 1 0 1 0 0 – – – – – – – – – – – – – – – </t>
  </si>
  <si>
    <t xml:space="preserve">Angola </t>
  </si>
  <si>
    <t xml:space="preserve"> 0 0 0 0 1 0 0 1 0 0 0 0 – – – – – – – – – – – – </t>
  </si>
  <si>
    <t xml:space="preserve">Antigua and Barbuda </t>
  </si>
  <si>
    <t xml:space="preserve"> 0 0 0 0 1 1 0 0 1 0 1 0 0 0 – – – – – – – – – – </t>
  </si>
  <si>
    <t xml:space="preserve">Argentina </t>
  </si>
  <si>
    <t xml:space="preserve"> 1 1 1 0 0 0 – – – – – – – – – – – – – – – – – – </t>
  </si>
  <si>
    <t xml:space="preserve">Armenia </t>
  </si>
  <si>
    <t xml:space="preserve"> 0 1 1 0 0 0 0 0 0 0 0 0 0 0 – – – – – – – – – – </t>
  </si>
  <si>
    <t xml:space="preserve">Australia </t>
  </si>
  <si>
    <t xml:space="preserve"> 0 1 1 1 1 1 – – – – – – – – – – – – – – – – – – </t>
  </si>
  <si>
    <t xml:space="preserve">Austria </t>
  </si>
  <si>
    <t xml:space="preserve"> 0 1 0 0 0 1 0 0 0 – – – – – – – – – – – – – – – </t>
  </si>
  <si>
    <t xml:space="preserve">Azerbaijan </t>
  </si>
  <si>
    <t xml:space="preserve"> 0 1 1 0 0 0 0 0 0 0 0 0 1 0 – – – – – – – – – – </t>
  </si>
  <si>
    <t xml:space="preserve">Bahamas </t>
  </si>
  <si>
    <t xml:space="preserve"> 0 0 0 0 1 0 1 0 1 0 0 0 – – – – – – – – – – – – </t>
  </si>
  <si>
    <t xml:space="preserve">Bahrain </t>
  </si>
  <si>
    <t xml:space="preserve"> 1 0 0 0 1 0 0 1 0 1 0 0 – – – – – – – – – – – – </t>
  </si>
  <si>
    <t xml:space="preserve">Bangladesh </t>
  </si>
  <si>
    <t xml:space="preserve"> 0 1 1 1 0 0 0 0 0 0 1 0 – – – – – – – – – – – – </t>
  </si>
  <si>
    <t xml:space="preserve">Barbados </t>
  </si>
  <si>
    <t xml:space="preserve"> 0 0 0 0 1 0 1 0 1 0 1 0 0 0 – – – – – – – – – – </t>
  </si>
  <si>
    <t xml:space="preserve">Belarus </t>
  </si>
  <si>
    <t xml:space="preserve"> 0 1 0 1 0 0 0 1 0 0 0 0 0 0 – – – – – – – – – – </t>
  </si>
  <si>
    <t xml:space="preserve">Belgium </t>
  </si>
  <si>
    <t xml:space="preserve"> 0 1 0 0 0 1 0 0 1 – – – – – – – – – – – – – – – </t>
  </si>
  <si>
    <t xml:space="preserve">Belize </t>
  </si>
  <si>
    <t xml:space="preserve"> 0 0 0 0 1 0 1 0 1 0 1 1 0 0 – – – – – – – – – – </t>
  </si>
  <si>
    <t xml:space="preserve">Benin </t>
  </si>
  <si>
    <t xml:space="preserve"> 0 0 0 0 1 0 0 1 0 1 0 0 0 0 – – – – – – – – – – </t>
  </si>
  <si>
    <t xml:space="preserve">Bhutan </t>
  </si>
  <si>
    <t xml:space="preserve"> 0 1 1 0 1 0 0 0 0 0 0 0 0 0 – – – – – – – – – – </t>
  </si>
  <si>
    <t xml:space="preserve">Bolivia </t>
  </si>
  <si>
    <t xml:space="preserve"> 1 1 1 0 1 0 0 1 0 1 0 0 – – – – – – – – – – – – </t>
  </si>
  <si>
    <t xml:space="preserve">Bosnia and Herzegovina </t>
  </si>
  <si>
    <t xml:space="preserve"> 0 1 0 1 0 0 0 1 0 0 1 1 0 0 – – – – – – – – – – </t>
  </si>
  <si>
    <t xml:space="preserve">Botswana </t>
  </si>
  <si>
    <t xml:space="preserve"> 0 0 0 0 0 0 1 1 0 0 0 0 0 0 – – – – – – – – – – </t>
  </si>
  <si>
    <t xml:space="preserve">Brazil </t>
  </si>
  <si>
    <t xml:space="preserve"> 1 1 1 0 0 1 – – – – – – – – – – – – – – – – – – </t>
  </si>
  <si>
    <t xml:space="preserve">Brunei Darussalam </t>
  </si>
  <si>
    <t xml:space="preserve"> 1 0 0 0 1 0 0 1 0 1 0 1 0 0 – – – – – – – – – – </t>
  </si>
  <si>
    <t xml:space="preserve">Bulgaria </t>
  </si>
  <si>
    <t xml:space="preserve"> 0 1 0 0 0 1 0 1 0 – – – – – – – – – – – – – – – </t>
  </si>
  <si>
    <t xml:space="preserve">Burkina Faso </t>
  </si>
  <si>
    <t xml:space="preserve"> 0 0 0 0 1 0 0 1 1 1 0 0 – – – – – – – – – – – – </t>
  </si>
  <si>
    <t xml:space="preserve">Burundi </t>
  </si>
  <si>
    <t xml:space="preserve"> 0 0 0 0 0 0 1 1 0 0 1 0 – – – – – – – – – – – – </t>
  </si>
  <si>
    <t xml:space="preserve">Cambodia </t>
  </si>
  <si>
    <t xml:space="preserve"> 0 1 1 1 0 0 0 0 1 1 1 0 – – – – – – – – – – – – </t>
  </si>
  <si>
    <t xml:space="preserve">Cameroon </t>
  </si>
  <si>
    <t xml:space="preserve"> 0 0 0 0 0 0 1 1 0 1 0 0 – – – – – – – – – – – – </t>
  </si>
  <si>
    <t xml:space="preserve">Canada </t>
  </si>
  <si>
    <t xml:space="preserve"> 1 1 0 0 0 0 – – – – – – – – – – – – – – – – – – </t>
  </si>
  <si>
    <t xml:space="preserve">Cape Verde </t>
  </si>
  <si>
    <t xml:space="preserve"> 0 0 0 0 1 0 0 1 0 1 1 0 0 0 – – – – – – – – – – </t>
  </si>
  <si>
    <t xml:space="preserve">Central African Republic </t>
  </si>
  <si>
    <t xml:space="preserve"> 0 0 0 0 0 1 1 0 1 1 0 0 – – – – – – – – – – – – </t>
  </si>
  <si>
    <t xml:space="preserve">Chad </t>
  </si>
  <si>
    <t xml:space="preserve"> 0 0 0 0 1 0 0 0 0 1 0 0 – – – – – – – – – – – – </t>
  </si>
  <si>
    <t xml:space="preserve">Chile </t>
  </si>
  <si>
    <t xml:space="preserve"> 1 1 1 0 1 0 0 0 0 0 0 0 – – – – – – – – – – – – </t>
  </si>
  <si>
    <t xml:space="preserve">China </t>
  </si>
  <si>
    <t xml:space="preserve"> 0 1 1 1 1 0 – – – – – – – – – – – – – – – – – – </t>
  </si>
  <si>
    <t xml:space="preserve">Colombia </t>
  </si>
  <si>
    <t xml:space="preserve"> 0 0 0 0 1 0 1 0 1 1 0 0 – – – – – – – – – – – – </t>
  </si>
  <si>
    <t xml:space="preserve">Comoros </t>
  </si>
  <si>
    <t xml:space="preserve"> 0 0 0 0 0 0 1 1 0 1 0 1 0 0 – – – – – – – – – – </t>
  </si>
  <si>
    <t xml:space="preserve">Congo </t>
  </si>
  <si>
    <t xml:space="preserve"> 0 0 0 0 0 0 1 1 0 1 1 0 – – – – – – – – – – – – </t>
  </si>
  <si>
    <t xml:space="preserve">Cook Islands </t>
  </si>
  <si>
    <t xml:space="preserve"> 1 0 0 1 0 0 0 0 0 0 0 1 0 0 – – – – – – – – – – </t>
  </si>
  <si>
    <t xml:space="preserve">Costa Rica </t>
  </si>
  <si>
    <t xml:space="preserve"> 0 0 0 0 1 0 1 0 1 1 1 0 – – – – – – – – – – – – </t>
  </si>
  <si>
    <t xml:space="preserve">Côte d’Ivoire </t>
  </si>
  <si>
    <t xml:space="preserve"> 0 0 0 0 0 0 1 1 1 0 0 0 – – – – – – – – – – – – </t>
  </si>
  <si>
    <t xml:space="preserve">Croatia </t>
  </si>
  <si>
    <t xml:space="preserve"> 0 1 0 1 0 0 0 0 0 0 0 1 1 1 – – – – – – – – – – </t>
  </si>
  <si>
    <t xml:space="preserve">Cuba </t>
  </si>
  <si>
    <t xml:space="preserve"> 0 0 0 0 1 0 1 1 0 0 0 0 – – – – – – – – – – – – </t>
  </si>
  <si>
    <t xml:space="preserve">Cyprus </t>
  </si>
  <si>
    <t xml:space="preserve"> 0 1 0 0 1 1 0 0 1 0 0 0 0 0 – – – – – – – – – – </t>
  </si>
  <si>
    <t xml:space="preserve">Czech Republic </t>
  </si>
  <si>
    <t xml:space="preserve"> 0 1 0 0 1 0 0 1 1 – – – – – – – – – – – – – – –</t>
  </si>
  <si>
    <t>State</t>
  </si>
  <si>
    <t>Address</t>
  </si>
  <si>
    <t>AddressNOspaces</t>
  </si>
  <si>
    <t>Chk</t>
  </si>
  <si>
    <t>StateCOPY</t>
  </si>
  <si>
    <t xml:space="preserve">Democratic People’s Republic of Korea </t>
  </si>
  <si>
    <t xml:space="preserve"> 0 1 1 1 0 0 1 0 0 – – – – – – – – – – – – – – – </t>
  </si>
  <si>
    <t xml:space="preserve">Democratic Republic of the Congo </t>
  </si>
  <si>
    <t xml:space="preserve"> 0 0 0 0 1 0 0 0 1 1 0 0 – – – – – – – – – – – – </t>
  </si>
  <si>
    <t xml:space="preserve">Denmark </t>
  </si>
  <si>
    <t xml:space="preserve"> 0 1 0 0 0 1 0 1 1 – – – – – – – – – – – – – – – </t>
  </si>
  <si>
    <t xml:space="preserve">Djibouti </t>
  </si>
  <si>
    <t xml:space="preserve"> 0 0 0 0 1 0 0 1 1 0 0 0 0 0 – – – – – – – – – – </t>
  </si>
  <si>
    <t xml:space="preserve">Dominican Republic </t>
  </si>
  <si>
    <t xml:space="preserve"> 0 0 0 0 1 1 0 0 0 1 0 0 – – – – – – – – – – – – </t>
  </si>
  <si>
    <t xml:space="preserve">Ecuador </t>
  </si>
  <si>
    <t xml:space="preserve"> 1 1 1 0 1 0 0 0 0 1 0 0 – – – – – – – – – – – – </t>
  </si>
  <si>
    <t xml:space="preserve">Egypt </t>
  </si>
  <si>
    <t xml:space="preserve"> 0 0 0 0 0 0 0 1 0 – – – – – – – – – – – – – – –</t>
  </si>
  <si>
    <t xml:space="preserve">El Salvador </t>
  </si>
  <si>
    <t xml:space="preserve"> 0 0 0 0 1 0 1 1 0 0 1 0 – – – – – – – – – – – – </t>
  </si>
  <si>
    <t xml:space="preserve">Equatorial Guinea </t>
  </si>
  <si>
    <t xml:space="preserve"> 0 0 0 0 0 1 0 0 0 0 1 0 – – – – – – – – – – – – </t>
  </si>
  <si>
    <t xml:space="preserve">Eritrea </t>
  </si>
  <si>
    <t xml:space="preserve"> 0 0 1 0 0 0 0 0 0 0 1 0 0 0 – – – – – – – – – – </t>
  </si>
  <si>
    <t xml:space="preserve">Estonia </t>
  </si>
  <si>
    <t xml:space="preserve"> 0 1 0 1 0 0 0 1 0 0 0 1 0 0 – – – – – – – – – – </t>
  </si>
  <si>
    <t xml:space="preserve">Ethiopia </t>
  </si>
  <si>
    <t xml:space="preserve"> 0 0 0 0 0 1 0 0 0 0 0 0 – – – – – – – – – – – – </t>
  </si>
  <si>
    <t xml:space="preserve">Fiji </t>
  </si>
  <si>
    <t xml:space="preserve"> 1 1 0 0 1 0 0 0 1 0 0 0 – – – – – – – – – – – – </t>
  </si>
  <si>
    <t xml:space="preserve">Finland </t>
  </si>
  <si>
    <t xml:space="preserve"> 0 1 0 0 0 1 1 0 0 – – – – – – – – – – – – – – – </t>
  </si>
  <si>
    <t xml:space="preserve">France </t>
  </si>
  <si>
    <t xml:space="preserve"> 0 0 1 1 1 0 – – – – – – – – – – – – – – – – – – </t>
  </si>
  <si>
    <t xml:space="preserve">Gabon </t>
  </si>
  <si>
    <t xml:space="preserve"> 0 0 0 0 0 0 1 1 1 1 1 0 – – – – – – – – – – – – </t>
  </si>
  <si>
    <t xml:space="preserve">Gambia </t>
  </si>
  <si>
    <t xml:space="preserve"> 0 0 0 0 1 0 0 1 1 0 1 0 – – – – – – – – – – – – </t>
  </si>
  <si>
    <t xml:space="preserve">Georgia </t>
  </si>
  <si>
    <t xml:space="preserve"> 0 1 0 1 0 0 0 1 0 1 0 0 0 0 – – – – – – – – – – </t>
  </si>
  <si>
    <t xml:space="preserve">Germany </t>
  </si>
  <si>
    <t xml:space="preserve"> 0 0 1 1 1 1 – – – – – – – – – – – – – – – – – – </t>
  </si>
  <si>
    <t xml:space="preserve">Ghana </t>
  </si>
  <si>
    <t xml:space="preserve"> 0 0 0 0 0 1 0 0 0 1 0 0 – – – – – – – – – – – – </t>
  </si>
  <si>
    <t xml:space="preserve">Greece </t>
  </si>
  <si>
    <t xml:space="preserve"> 0 1 0 0 0 1 1 0 1 – – – – – – – – – – – – – – – </t>
  </si>
  <si>
    <t xml:space="preserve">Grenada </t>
  </si>
  <si>
    <t xml:space="preserve"> 0 0 0 0 1 1 0 0 1 1 0 0 0 0 – – – – – – – – – – </t>
  </si>
  <si>
    <t xml:space="preserve">Guatemala </t>
  </si>
  <si>
    <t xml:space="preserve"> 0 0 0 0 1 0 1 1 0 1 0 0 – – – – – – – – – – – – </t>
  </si>
  <si>
    <t xml:space="preserve">Guinea </t>
  </si>
  <si>
    <t xml:space="preserve"> 0 0 0 0 0 1 0 0 0 1 1 0 – – – – – – – – – – – – </t>
  </si>
  <si>
    <t xml:space="preserve">Guinea-Bissau </t>
  </si>
  <si>
    <t xml:space="preserve"> 0 0 0 0 0 1 0 0 1 0 0 0 0 0 – – – – – – – – – – </t>
  </si>
  <si>
    <t xml:space="preserve">Guyana </t>
  </si>
  <si>
    <t xml:space="preserve"> 0 0 0 0 1 0 1 1 0 1 1 0 – – – – – – – – – – – – </t>
  </si>
  <si>
    <t xml:space="preserve">Haiti </t>
  </si>
  <si>
    <t xml:space="preserve"> 0 0 0 0 1 0 1 1 1 0 0 0 – – – – – – – – – – – – </t>
  </si>
  <si>
    <t xml:space="preserve">Honduras </t>
  </si>
  <si>
    <t xml:space="preserve"> 0 0 0 0 1 0 1 1 1 0 1 0 – – – – – – – – – – – – </t>
  </si>
  <si>
    <t xml:space="preserve">Hungary </t>
  </si>
  <si>
    <t xml:space="preserve"> 0 1 0 0 0 1 1 1 0 – – – – – – – – – – – – – – – </t>
  </si>
  <si>
    <t xml:space="preserve">ICAO1 </t>
  </si>
  <si>
    <t xml:space="preserve"> 1 1 1 1 0 0 0 0 0 – – – – – – – – – – – – – – – </t>
  </si>
  <si>
    <t xml:space="preserve">ICAO2 </t>
  </si>
  <si>
    <t xml:space="preserve"> 1 0 0 0 1 0 0 1 1 0 0 1 0 0 – – – – – – – – – – </t>
  </si>
  <si>
    <t xml:space="preserve"> 1 1 1 1 0 0 0 0 1 0 0 1 0 0 – – – – – – – – – –</t>
  </si>
  <si>
    <t xml:space="preserve">Iceland </t>
  </si>
  <si>
    <t xml:space="preserve"> 0 1 0 0 1 1 0 0 1 1 0 0 – – – – – – – – – – – – </t>
  </si>
  <si>
    <t xml:space="preserve">India </t>
  </si>
  <si>
    <t xml:space="preserve"> 1 0 0 0 0 0 – – – – – – – – – – – – – – – – – – </t>
  </si>
  <si>
    <t xml:space="preserve">Indonesia </t>
  </si>
  <si>
    <t xml:space="preserve"> 1 0 0 0 1 0 1 0 0 – – – – – – – – – – – – – – – </t>
  </si>
  <si>
    <t xml:space="preserve">Iran, Islamic Republic of </t>
  </si>
  <si>
    <t xml:space="preserve"> 0 1 1 1 0 0 1 1 0 – – – – – – – – – – – – – – – </t>
  </si>
  <si>
    <t xml:space="preserve">Iraq </t>
  </si>
  <si>
    <t xml:space="preserve"> 0 1 1 1 0 0 1 0 1 – – – – – – – – – – – – – – – </t>
  </si>
  <si>
    <t xml:space="preserve">Ireland </t>
  </si>
  <si>
    <t xml:space="preserve"> 0 1 0 0 1 1 0 0 1 0 1 0 – – – – – – – – – – – – </t>
  </si>
  <si>
    <t xml:space="preserve">Israel </t>
  </si>
  <si>
    <t xml:space="preserve"> 0 1 1 1 0 0 1 1 1 – – – – – – – – – – – – – – – </t>
  </si>
  <si>
    <t xml:space="preserve">Italy </t>
  </si>
  <si>
    <t xml:space="preserve"> 0 0 1 1 0 0 – – – – – – – – – – – – – – – – – – </t>
  </si>
  <si>
    <t xml:space="preserve">Jamaica </t>
  </si>
  <si>
    <t xml:space="preserve"> 0 0 0 0 1 0 1 1 1 1 1 0 – – – – – – – – – – – – </t>
  </si>
  <si>
    <t xml:space="preserve">Japan </t>
  </si>
  <si>
    <t xml:space="preserve"> 1 0 0 0 0 1 – – – – – – – – – – – – – – – – – –</t>
  </si>
  <si>
    <t xml:space="preserve">Jordan </t>
  </si>
  <si>
    <t xml:space="preserve"> 0 1 1 1 0 1 0 0 0 – – – – – – – – – – – – – – – </t>
  </si>
  <si>
    <t xml:space="preserve">Kazakhstan </t>
  </si>
  <si>
    <t xml:space="preserve"> 0 1 1 0 1 0 0 0 0 0 1 1 0 0 – – – – – – – – – – </t>
  </si>
  <si>
    <t xml:space="preserve">Kenya </t>
  </si>
  <si>
    <t xml:space="preserve"> 0 0 0 0 0 1 0 0 1 1 0 0 – – – – – – – – – – – – </t>
  </si>
  <si>
    <t xml:space="preserve">Kiribati </t>
  </si>
  <si>
    <t xml:space="preserve"> 1 1 0 0 1 0 0 0 1 1 1 0 0 0 – – – – – – – – – – </t>
  </si>
  <si>
    <t xml:space="preserve">Kuwait </t>
  </si>
  <si>
    <t xml:space="preserve"> 0 1 1 1 0 0 0 0 0 1 1 0 – – – – – – – – – – – – </t>
  </si>
  <si>
    <t xml:space="preserve">Kyrgyzstan </t>
  </si>
  <si>
    <t xml:space="preserve"> 0 1 1 0 0 0 0 0 0 0 0 1 0 0 – – – – – – – – – – </t>
  </si>
  <si>
    <t xml:space="preserve">Lao People’s Democratic Republic </t>
  </si>
  <si>
    <t xml:space="preserve"> 0 1 1 1 0 0 0 0 1 0 0 0 – – – – – – – – – – – – </t>
  </si>
  <si>
    <t xml:space="preserve">Latvia </t>
  </si>
  <si>
    <t xml:space="preserve"> 0 1 0 1 0 0 0 0 0 0 1 0 1 1 – – – – – – – – – –</t>
  </si>
  <si>
    <t xml:space="preserve">Lebanon </t>
  </si>
  <si>
    <t xml:space="preserve"> 0 1 1 1 0 1 0 0 1 – – – – – – – – – – – – – – – </t>
  </si>
  <si>
    <t xml:space="preserve">Lesotho </t>
  </si>
  <si>
    <t xml:space="preserve"> 0 0 0 0 0 1 0 0 1 0 1 0 0 0 – – – – – – – – – – </t>
  </si>
  <si>
    <t xml:space="preserve">Liberia </t>
  </si>
  <si>
    <t xml:space="preserve"> 0 0 0 0 0 1 0 1 0 0 0 0 – – – – – – – – – – – – </t>
  </si>
  <si>
    <t xml:space="preserve">Libyan Arab Jamahiriya </t>
  </si>
  <si>
    <t xml:space="preserve"> 0 0 0 0 0 0 0 1 1 – – – – – – – – – – – – – – – </t>
  </si>
  <si>
    <t xml:space="preserve">Lithuania </t>
  </si>
  <si>
    <t xml:space="preserve"> 0 1 0 1 0 0 0 0 0 0 1 1 1 1 – – – – – – – – – – </t>
  </si>
  <si>
    <t xml:space="preserve">Luxembourg </t>
  </si>
  <si>
    <t xml:space="preserve"> 0 1 0 0 1 1 0 1 0 0 0 0 0 0 – – – – – – – – – – </t>
  </si>
  <si>
    <t xml:space="preserve">Madagascar </t>
  </si>
  <si>
    <t xml:space="preserve"> 0 0 0 0 0 1 0 1 0 1 0 0 – – – – – – – – – – – – </t>
  </si>
  <si>
    <t xml:space="preserve">Malawi </t>
  </si>
  <si>
    <t xml:space="preserve"> 0 0 0 0 0 1 0 1 1 0 0 0 – – – – – – – – – – – – </t>
  </si>
  <si>
    <t xml:space="preserve">Malaysia </t>
  </si>
  <si>
    <t xml:space="preserve"> 0 1 1 1 0 1 0 1 0 – – – – – – – – – – – – – – – </t>
  </si>
  <si>
    <t xml:space="preserve">Maldives </t>
  </si>
  <si>
    <t xml:space="preserve"> 0 0 0 0 0 1 0 1 1 0 1 0 0 0 – – – – – – – – – – </t>
  </si>
  <si>
    <t xml:space="preserve">Mali </t>
  </si>
  <si>
    <t xml:space="preserve"> 0 0 0 0 0 1 0 1 1 1 0 0 – – – – – – – – – – – – </t>
  </si>
  <si>
    <t xml:space="preserve">Malta </t>
  </si>
  <si>
    <t xml:space="preserve"> 0 1 0 0 1 1 0 1 0 0 1 0 0 0 – – – – – – – – – – </t>
  </si>
  <si>
    <t xml:space="preserve">Marshall Islands </t>
  </si>
  <si>
    <t xml:space="preserve"> 1 0 0 1 0 0 0 0 0 0 0 0 0 0 – – – – – – – – – – </t>
  </si>
  <si>
    <t xml:space="preserve">Mauritania </t>
  </si>
  <si>
    <t xml:space="preserve"> 0 0 0 0 0 1 0 1 1 1 1 0 0 0 – – – – – – – – – – </t>
  </si>
  <si>
    <t xml:space="preserve">Mauritius </t>
  </si>
  <si>
    <t xml:space="preserve"> 0 0 0 0 0 1 1 0 0 0 0 0 0 0 – – – – – – – – – – </t>
  </si>
  <si>
    <t xml:space="preserve">Mexico </t>
  </si>
  <si>
    <t xml:space="preserve"> 0 0 0 0 1 1 0 1 0 – – – – – – – – – – – – – – – </t>
  </si>
  <si>
    <t xml:space="preserve">Micronesia, Federated States of </t>
  </si>
  <si>
    <t xml:space="preserve"> 0 1 1 0 1 0 0 0 0 0 0 1 0 0 – – – – – – – – – – </t>
  </si>
  <si>
    <t xml:space="preserve">Monaco </t>
  </si>
  <si>
    <t xml:space="preserve"> 0 1 0 0 1 1 0 1 0 1 0 0 0 0 – – – – – – – – – – </t>
  </si>
  <si>
    <t xml:space="preserve">Mongolia </t>
  </si>
  <si>
    <t xml:space="preserve"> 0 1 1 0 1 0 0 0 0 0 1 0 0 0 – – – – – – – – – – </t>
  </si>
  <si>
    <t xml:space="preserve">Morocco </t>
  </si>
  <si>
    <t xml:space="preserve"> 0 0 0 0 0 0 1 0 0 – – – – – – – – – – – – – – – </t>
  </si>
  <si>
    <t xml:space="preserve">Mozambique </t>
  </si>
  <si>
    <t xml:space="preserve"> 0 0 0 0 0 0 0 0 0 1 1 0 – – – – – – – – – – – – </t>
  </si>
  <si>
    <t xml:space="preserve">Myanmar </t>
  </si>
  <si>
    <t xml:space="preserve"> 0 1 1 1 0 0 0 0 0 1 0 0 – – – – – – – – – – – – </t>
  </si>
  <si>
    <t xml:space="preserve">Namibia </t>
  </si>
  <si>
    <t xml:space="preserve"> 0 0 1 0 0 0 0 0 0 0 0 1 0 0 – – – – – – – – – – </t>
  </si>
  <si>
    <t xml:space="preserve">Nauru </t>
  </si>
  <si>
    <t xml:space="preserve"> 1 1 0 0 1 0 0 0 1 0 1 0 0 0 – – – – – – – – – – </t>
  </si>
  <si>
    <t xml:space="preserve">Nepal </t>
  </si>
  <si>
    <t xml:space="preserve"> 0 1 1 1 0 0 0 0 1 0 1 0 – – – – – – – – – – – – </t>
  </si>
  <si>
    <t xml:space="preserve">Netherlands, Kingdom of the </t>
  </si>
  <si>
    <t xml:space="preserve"> 0 1 0 0 1 0 0 0 0 – – – – – – – – – – – – – – – </t>
  </si>
  <si>
    <t xml:space="preserve">New Zealand </t>
  </si>
  <si>
    <t xml:space="preserve"> 1 1 0 0 1 0 0 0 0 – – – – – – – – – – – – – – – </t>
  </si>
  <si>
    <t xml:space="preserve">Nicaragua </t>
  </si>
  <si>
    <t xml:space="preserve"> 0 0 0 0 1 1 0 0 0 0 0 0 – – – – – – – – – – – – </t>
  </si>
  <si>
    <t xml:space="preserve">Niger </t>
  </si>
  <si>
    <t xml:space="preserve"> 0 0 0 0 0 1 1 0 0 0 1 0 – – – – – – – – – – – – </t>
  </si>
  <si>
    <t xml:space="preserve">Nigeria </t>
  </si>
  <si>
    <t xml:space="preserve"> 0 0 0 0 0 1 1 0 0 1 0 0 – – – – – – – – – – – – </t>
  </si>
  <si>
    <t xml:space="preserve">Norway </t>
  </si>
  <si>
    <t xml:space="preserve"> 0 1 0 0 0 1 1 1 1 – – – – – – – – – – – – – – – </t>
  </si>
  <si>
    <t xml:space="preserve">Oman </t>
  </si>
  <si>
    <t xml:space="preserve"> 0 1 1 1 0 0 0 0 1 1 0 0 0 0 – – – – – – – – – – </t>
  </si>
  <si>
    <t xml:space="preserve">Pakistan </t>
  </si>
  <si>
    <t xml:space="preserve"> 0 1 1 1 0 1 1 0 0 – – – – – – – – – – – – – – – </t>
  </si>
  <si>
    <t xml:space="preserve">Palau </t>
  </si>
  <si>
    <t xml:space="preserve"> 0 1 1 0 1 0 0 0 0 1 0 0 0 0 – – – – – – – – – – </t>
  </si>
  <si>
    <t xml:space="preserve">Panama </t>
  </si>
  <si>
    <t xml:space="preserve"> 0 0 0 0 1 1 0 0 0 0 1 0 – – – – – – – – – – – – </t>
  </si>
  <si>
    <t xml:space="preserve">Papua New Guinea </t>
  </si>
  <si>
    <t xml:space="preserve"> 1 0 0 0 1 0 0 1 1 0 0 0 – – – – – – – – – – – – </t>
  </si>
  <si>
    <t xml:space="preserve">Paraguay </t>
  </si>
  <si>
    <t xml:space="preserve"> 1 1 1 0 1 0 0 0 1 0 0 0 – – – – – – – – – – – – </t>
  </si>
  <si>
    <t xml:space="preserve">Peru </t>
  </si>
  <si>
    <t xml:space="preserve"> 1 1 1 0 1 0 0 0 1 1 0 0 – – – – – – – – – – – – </t>
  </si>
  <si>
    <t xml:space="preserve">Philippines </t>
  </si>
  <si>
    <t xml:space="preserve"> 0 1 1 1 0 1 0 1 1 – – – – – – – – – – – – – – – </t>
  </si>
  <si>
    <t xml:space="preserve">Poland </t>
  </si>
  <si>
    <t xml:space="preserve"> 0 1 0 0 1 0 0 0 1 – – – – – – – – – – – – – – – </t>
  </si>
  <si>
    <t xml:space="preserve">Portugal </t>
  </si>
  <si>
    <t xml:space="preserve"> 0 1 0 0 1 0 0 1 0 – – – – – – – – – – – – – – – </t>
  </si>
  <si>
    <t xml:space="preserve">Qatar </t>
  </si>
  <si>
    <t xml:space="preserve"> 0 0 0 0 0 1 1 0 1 0 1 0 0 0 – – – – – – – – – – </t>
  </si>
  <si>
    <t xml:space="preserve">Republic of Korea </t>
  </si>
  <si>
    <t xml:space="preserve"> 0 1 1 1 0 0 0 1 1 – – – – – – – – – – – – – – – </t>
  </si>
  <si>
    <t xml:space="preserve">Republic of Moldova </t>
  </si>
  <si>
    <t xml:space="preserve"> 0 1 0 1 0 0 0 0 0 1 0 0 1 1 – – – – – – – – – – </t>
  </si>
  <si>
    <t xml:space="preserve">Romania </t>
  </si>
  <si>
    <t xml:space="preserve"> 0 1 0 0 1 0 1 0 0 – – – – – – – – – – – – – – – </t>
  </si>
  <si>
    <t xml:space="preserve">Russian Federation </t>
  </si>
  <si>
    <t xml:space="preserve"> 0 0 0 1 – – – – – – – – – – – – – – – – – – – – </t>
  </si>
  <si>
    <t xml:space="preserve">Rwanda </t>
  </si>
  <si>
    <t xml:space="preserve"> 0 0 0 0 0 1 1 0 1 1 1 0 – – – – – – – – – – – – </t>
  </si>
  <si>
    <t xml:space="preserve">Saint Lucia </t>
  </si>
  <si>
    <t xml:space="preserve"> 1 1 0 0 1 0 0 0 1 1 0 0 0 0 – – – – – – – – – –</t>
  </si>
  <si>
    <t xml:space="preserve">Saint Vincent and the Grenadines </t>
  </si>
  <si>
    <t xml:space="preserve"> 0 0 0 0 1 0 1 1 1 1 0 0 0 0 – – – – – – – – – – </t>
  </si>
  <si>
    <t xml:space="preserve">Samoa </t>
  </si>
  <si>
    <t xml:space="preserve"> 1 0 0 1 0 0 0 0 0 0 1 0 0 0 – – – – – – – – – – </t>
  </si>
  <si>
    <t xml:space="preserve">San Marino </t>
  </si>
  <si>
    <t xml:space="preserve"> 0 1 0 1 0 0 0 0 0 0 0 0 0 0 – – – – – – – – – – </t>
  </si>
  <si>
    <t xml:space="preserve">Sao Tome and Principe </t>
  </si>
  <si>
    <t xml:space="preserve"> 0 0 0 0 1 0 0 1 1 1 1 0 0 0 – – – – – – – – – – </t>
  </si>
  <si>
    <t xml:space="preserve">Saudi Arabia </t>
  </si>
  <si>
    <t xml:space="preserve"> 0 1 1 1 0 0 0 1 0 – – – – – – – – – – – – – – – </t>
  </si>
  <si>
    <t xml:space="preserve">Senegal </t>
  </si>
  <si>
    <t xml:space="preserve"> 0 0 0 0 0 1 1 1 0 0 0 0 – – – – – – – – – – – – </t>
  </si>
  <si>
    <t xml:space="preserve">Seychelles </t>
  </si>
  <si>
    <t xml:space="preserve"> 0 0 0 0 0 1 1 1 0 1 0 0 0 0 – – – – – – – – – – </t>
  </si>
  <si>
    <t xml:space="preserve">Sierra Leone </t>
  </si>
  <si>
    <t xml:space="preserve"> 0 0 0 0 0 1 1 1 0 1 1 0 0 0 – – – – – – – – – – </t>
  </si>
  <si>
    <t xml:space="preserve">Singapore </t>
  </si>
  <si>
    <t xml:space="preserve"> 0 1 1 1 0 1 1 0 1 – – – – – – – – – – – – – – – </t>
  </si>
  <si>
    <t xml:space="preserve">Slovakia </t>
  </si>
  <si>
    <t xml:space="preserve"> 0 1 0 1 0 0 0 0 0 1 0 1 1 1 – – – – – – – – – – </t>
  </si>
  <si>
    <t xml:space="preserve">Slovenia </t>
  </si>
  <si>
    <t xml:space="preserve"> 0 1 0 1 0 0 0 0 0 1 1 0 1 1 – – – – – – – – – – </t>
  </si>
  <si>
    <t xml:space="preserve">Solomon Islands </t>
  </si>
  <si>
    <t xml:space="preserve"> 1 0 0 0 1 0 0 1 0 1 1 1 0 0 – – – – – – – – – – </t>
  </si>
  <si>
    <t xml:space="preserve">Somalia </t>
  </si>
  <si>
    <t xml:space="preserve"> 0 0 0 0 0 1 1 1 1 0 0 0 – – – – – – – – – – – – </t>
  </si>
  <si>
    <t xml:space="preserve">South Africa </t>
  </si>
  <si>
    <t xml:space="preserve"> 0 0 0 0 0 0 0 0 1 – – – – – – – – – – – – – – –</t>
  </si>
  <si>
    <t xml:space="preserve">Spain </t>
  </si>
  <si>
    <t xml:space="preserve"> 0 0 1 1 0 1 – – – – – – – – – – – – – – – – – – </t>
  </si>
  <si>
    <t xml:space="preserve">Sri Lanka </t>
  </si>
  <si>
    <t xml:space="preserve"> 0 1 1 1 0 1 1 1 0 – – – – – – – – – – – – – – – </t>
  </si>
  <si>
    <t xml:space="preserve">Sudan </t>
  </si>
  <si>
    <t xml:space="preserve"> 0 0 0 0 0 1 1 1 1 1 0 0 – – – – – – – – – – – – </t>
  </si>
  <si>
    <t xml:space="preserve">Suriname </t>
  </si>
  <si>
    <t xml:space="preserve"> 0 0 0 0 1 1 0 0 1 0 0 0 – – – – – – – – – – – – </t>
  </si>
  <si>
    <t xml:space="preserve">Swaziland </t>
  </si>
  <si>
    <t xml:space="preserve"> 0 0 0 0 0 1 1 1 1 0 1 0 0 0 – – – – – – – – – – </t>
  </si>
  <si>
    <t xml:space="preserve">Sweden </t>
  </si>
  <si>
    <t xml:space="preserve"> 0 1 0 0 1 0 1 0 1 – – – – – – – – – – – – – – – </t>
  </si>
  <si>
    <t xml:space="preserve">Switzerland </t>
  </si>
  <si>
    <t xml:space="preserve"> 0 1 0 0 1 0 1 1 0 – – – – – – – – – – – – – – – </t>
  </si>
  <si>
    <t xml:space="preserve">Syrian Arab Republic </t>
  </si>
  <si>
    <t xml:space="preserve"> 0 1 1 1 0 1 1 1 1 – – – – – – – – – – – – – – – </t>
  </si>
  <si>
    <t xml:space="preserve">Tajikistan </t>
  </si>
  <si>
    <t xml:space="preserve"> 0 1 0 1 0 0 0 1 0 1 0 1 0 0 – – – – – – – – – – </t>
  </si>
  <si>
    <t xml:space="preserve">Thailand </t>
  </si>
  <si>
    <t xml:space="preserve"> 1 0 0 0 1 0 0 0 0 – – – – – – – – – – – – – – – </t>
  </si>
  <si>
    <t xml:space="preserve">The former Yugoslav Republic of Macedonia </t>
  </si>
  <si>
    <t xml:space="preserve"> 0 1 0 1 0 0 0 1 0 0 1 0 0 0 – – – – – – – – – – </t>
  </si>
  <si>
    <t xml:space="preserve">Togo </t>
  </si>
  <si>
    <t xml:space="preserve"> 0 0 0 0 1 0 0 0 1 0 0 0 – – – – – – – – – – – – </t>
  </si>
  <si>
    <t xml:space="preserve">Tonga </t>
  </si>
  <si>
    <t xml:space="preserve"> 1 1 0 0 1 0 0 0 1 1 0 1 0 0 – – – – – – – – – – </t>
  </si>
  <si>
    <t xml:space="preserve">Trinidad and Tobago </t>
  </si>
  <si>
    <t xml:space="preserve"> 0 0 0 0 1 1 0 0 0 1 1 0 – – – – – – – – – – – – </t>
  </si>
  <si>
    <t xml:space="preserve">Tunisia </t>
  </si>
  <si>
    <t xml:space="preserve"> 0 0 0 0 0 0 1 0 1 – – – – – – – – – – – – – – – </t>
  </si>
  <si>
    <t xml:space="preserve">Turkey </t>
  </si>
  <si>
    <t xml:space="preserve"> 0 1 0 0 1 0 1 1 1 – – – – – – – – – – – – – – – </t>
  </si>
  <si>
    <t xml:space="preserve">Turkmenistan </t>
  </si>
  <si>
    <t xml:space="preserve"> 0 1 1 0 0 0 0 0 0 0 0 1 1 0 – – – – – – – – – – </t>
  </si>
  <si>
    <t xml:space="preserve">Uganda </t>
  </si>
  <si>
    <t xml:space="preserve"> 0 0 0 0 0 1 1 0 1 0 0 0 – – – – – – – – – – – – </t>
  </si>
  <si>
    <t xml:space="preserve">Ukraine </t>
  </si>
  <si>
    <t xml:space="preserve"> 0 1 0 1 0 0 0 0 1 – – – – – – – – – – – – – – – </t>
  </si>
  <si>
    <t xml:space="preserve">United Arab Emirates </t>
  </si>
  <si>
    <t xml:space="preserve"> 1 0 0 0 1 0 0 1 0 1 1 0 – – – – – – – – – – – – </t>
  </si>
  <si>
    <t xml:space="preserve">United Kingdom </t>
  </si>
  <si>
    <t xml:space="preserve"> 0 1 0 0 0 0 – – – – – – – – – – – – – – – – – – </t>
  </si>
  <si>
    <t xml:space="preserve">United Republic of Tanzania </t>
  </si>
  <si>
    <t xml:space="preserve"> 0 0 0 0 1 0 0 0 0 0 0 0 – – – – – – – – – – – – </t>
  </si>
  <si>
    <t xml:space="preserve">United States </t>
  </si>
  <si>
    <t xml:space="preserve"> 1 0 1 0 – – – – – – – – – – – – – – – – – – – – </t>
  </si>
  <si>
    <t xml:space="preserve">Uruguay </t>
  </si>
  <si>
    <t xml:space="preserve"> 1 1 1 0 1 0 0 1 0 0 0 0 – – – – – – – – – – – – </t>
  </si>
  <si>
    <t xml:space="preserve">Uzbekistan </t>
  </si>
  <si>
    <t xml:space="preserve"> 0 1 0 1 0 0 0 0 0 1 1 1 1 1 – – – – – – – – – – </t>
  </si>
  <si>
    <t xml:space="preserve">Vanuatu </t>
  </si>
  <si>
    <t xml:space="preserve"> 1 1 0 0 1 0 0 1 0 0 0 0 0 0 – – – – – – – – – – </t>
  </si>
  <si>
    <t xml:space="preserve">Venezuela </t>
  </si>
  <si>
    <t xml:space="preserve"> 0 0 0 0 1 1 0 1 1 – – – – – – – – – – – – – – – </t>
  </si>
  <si>
    <t xml:space="preserve">Viet Nam </t>
  </si>
  <si>
    <t xml:space="preserve"> 1 0 0 0 1 0 0 0 1 – – – – – – – – – – – – – – – </t>
  </si>
  <si>
    <t xml:space="preserve">Yemen </t>
  </si>
  <si>
    <t xml:space="preserve"> 1 0 0 0 1 0 0 1 0 0 0 0 – – – – – – – – – – – – </t>
  </si>
  <si>
    <t xml:space="preserve">Yugoslavia </t>
  </si>
  <si>
    <t xml:space="preserve"> 0 1 0 0 1 1 0 0 0 – – – – – – – – – – – – – – – </t>
  </si>
  <si>
    <t xml:space="preserve">Zambia </t>
  </si>
  <si>
    <t xml:space="preserve"> 0 0 0 0 1 0 0 0 1 0 1 0 – – – – – – – – – – – – </t>
  </si>
  <si>
    <t xml:space="preserve">Zimbabwe </t>
  </si>
  <si>
    <t xml:space="preserve"> 0 0 0 0 0 0 0 0 0 1 0 0 0 0 – – – – – – – – – –</t>
  </si>
  <si>
    <t>DK ABC</t>
  </si>
  <si>
    <t>DK ???</t>
  </si>
  <si>
    <t>bit 10-14</t>
  </si>
  <si>
    <t>bit 15-19</t>
  </si>
  <si>
    <t>bit 20-24</t>
  </si>
  <si>
    <t>bit 10-14 opslag i BL 1-12 app C</t>
  </si>
  <si>
    <t>bit 15-19 opslag i BL 1-12 app C</t>
  </si>
  <si>
    <t>bit 20-24 opslag i BL 1-12 app C</t>
  </si>
  <si>
    <t>bit 10-14 decimal value</t>
  </si>
  <si>
    <t>bit 15-19 decimal value</t>
  </si>
  <si>
    <t>bit 20-24 decimal value</t>
  </si>
  <si>
    <t>bit 10-14: 1-26, (A-Z)</t>
  </si>
  <si>
    <t>bit 15-19: 1-26, (A-Z)</t>
  </si>
  <si>
    <t>bit 20-24: 1-26, (A-Z)</t>
  </si>
  <si>
    <t>Jet Time</t>
  </si>
  <si>
    <t>JTD</t>
  </si>
  <si>
    <t>Specific ELT number:
(aka Number of Additional ELT's)</t>
  </si>
  <si>
    <t>FIRSTLY:
Enter INPUT in this column</t>
  </si>
  <si>
    <t xml:space="preserve">SECONDLY:
Read the 15 character HEX code here </t>
  </si>
  <si>
    <t>LASTLY: Check the code here</t>
  </si>
  <si>
    <t>NOTE: The X'es in the matrix indicates which data is included in which protocols</t>
  </si>
  <si>
    <t>Protocol Flag</t>
  </si>
  <si>
    <t>Spare</t>
  </si>
  <si>
    <t>37-39</t>
  </si>
  <si>
    <t>37-40</t>
  </si>
  <si>
    <t>40-42</t>
  </si>
  <si>
    <t>Orbitography Protocol</t>
  </si>
  <si>
    <t>Test User Protocol</t>
  </si>
  <si>
    <t>Not to be used (allocated to Second Generation Beacons)</t>
  </si>
  <si>
    <t>DEC</t>
  </si>
  <si>
    <t>ProtocolID</t>
  </si>
  <si>
    <t>Protocol Type</t>
  </si>
  <si>
    <t>Protocol Name</t>
  </si>
  <si>
    <t>Tilladt</t>
  </si>
  <si>
    <t>Databits1</t>
  </si>
  <si>
    <t>Decode1</t>
  </si>
  <si>
    <t>Databits2</t>
  </si>
  <si>
    <t>Decode2</t>
  </si>
  <si>
    <t>A2-B-9a</t>
  </si>
  <si>
    <t>A2-B-9b</t>
  </si>
  <si>
    <t>A2-B-1</t>
  </si>
  <si>
    <t>Standard Location Protocol, EPIRB - MMSI/Location Protocol</t>
  </si>
  <si>
    <t>A2-B-2</t>
  </si>
  <si>
    <t>Standard Location Protocol, ELT - 24-bit Address/Location Protocol</t>
  </si>
  <si>
    <t>A2-B-3a</t>
  </si>
  <si>
    <t>Standard Location Protocol, Serial Location Protocol,  ELT - serial</t>
  </si>
  <si>
    <t>A2-B-3b</t>
  </si>
  <si>
    <t>Standard Location Protocol, Serial Location Protocol, ELT - aircraft operator designator and serial number</t>
  </si>
  <si>
    <t>A2-B-3c</t>
  </si>
  <si>
    <t>Standard Location Protocol, Serial Location Protocol, EPIRB-serial</t>
  </si>
  <si>
    <t>A2-B-3d</t>
  </si>
  <si>
    <t>Standard Location Protocol, Serial Location Protocol, PLB-serial</t>
  </si>
  <si>
    <t>A2-B-5a</t>
  </si>
  <si>
    <t>National Location Protocol,  ELT</t>
  </si>
  <si>
    <t>A2-B-8</t>
  </si>
  <si>
    <t>ELT(DT) Location Protocol</t>
  </si>
  <si>
    <t>A2-B-5b</t>
  </si>
  <si>
    <t>National Location Protocol, EPIRB</t>
  </si>
  <si>
    <t>A2-B-5c</t>
  </si>
  <si>
    <t>National Location Protocol, PLB</t>
  </si>
  <si>
    <t>A2-B-4</t>
  </si>
  <si>
    <t>Standard Location Protocols, Ship Security</t>
  </si>
  <si>
    <t>A2-B-7</t>
  </si>
  <si>
    <t>RLS Location Protocol</t>
  </si>
  <si>
    <t>A2-B-6a</t>
  </si>
  <si>
    <t>Test location Protocol, Standard Test Location Protocol</t>
  </si>
  <si>
    <t>A2-B-6b</t>
  </si>
  <si>
    <t>Test location Protocol, National Test Location Protocol</t>
  </si>
  <si>
    <t>A2-A-6</t>
  </si>
  <si>
    <t>A2-A-3</t>
  </si>
  <si>
    <t>ELT - Aviation User Protocol (aircraft registration markings)</t>
  </si>
  <si>
    <t>40-81</t>
  </si>
  <si>
    <t>ModBaud</t>
  </si>
  <si>
    <t>82-83</t>
  </si>
  <si>
    <t>BinTilDec</t>
  </si>
  <si>
    <t>A2-A-1</t>
  </si>
  <si>
    <t>EPIRB - Maritime User Protocol: (MMSI, 6 digits) (radio call sign, 6 characters)</t>
  </si>
  <si>
    <t>A2-A-4a</t>
  </si>
  <si>
    <t>Serial User Protocol, ELTs with serial identification number</t>
  </si>
  <si>
    <t>44-63</t>
  </si>
  <si>
    <t>A2-A-4b</t>
  </si>
  <si>
    <t>Serial User Protocol, ELTs with aircraft operator designator &amp; serial number</t>
  </si>
  <si>
    <t>44-61</t>
  </si>
  <si>
    <t>62-73</t>
  </si>
  <si>
    <t>A2-A-4c</t>
  </si>
  <si>
    <t>Serial User Protocol, float free EPIRBs with serial identification number</t>
  </si>
  <si>
    <t>A2-A-4f</t>
  </si>
  <si>
    <t>Serial User Protocol, ELTs with aircraft 24-bit address</t>
  </si>
  <si>
    <t>44-67</t>
  </si>
  <si>
    <t>BinTilHex</t>
  </si>
  <si>
    <t>68-73</t>
  </si>
  <si>
    <t>A2-A-4d</t>
  </si>
  <si>
    <t>Serial User Protocol, non float free EPIRBs with serial identification number</t>
  </si>
  <si>
    <t>A2-A-4g</t>
  </si>
  <si>
    <t>A2-A-4e</t>
  </si>
  <si>
    <t>Serial User Protocol, PLBs with serial identification number</t>
  </si>
  <si>
    <t>A2-A-4h</t>
  </si>
  <si>
    <t>A2-A-7</t>
  </si>
  <si>
    <t>National User Protocol</t>
  </si>
  <si>
    <t>A2-A-8</t>
  </si>
  <si>
    <t>A2-A-2</t>
  </si>
  <si>
    <t>EPIRB - Radio Call Sign User Protocol</t>
  </si>
  <si>
    <t>A2-A-5</t>
  </si>
  <si>
    <t>26 &amp; 37-42</t>
  </si>
  <si>
    <t>Protocol ID</t>
  </si>
  <si>
    <t>60-bit</t>
  </si>
  <si>
    <t>Protocol Short Name</t>
  </si>
  <si>
    <t>24-bit address</t>
  </si>
  <si>
    <t>ELT SN</t>
  </si>
  <si>
    <t>Operator &amp; SN</t>
  </si>
  <si>
    <t>AC reg</t>
  </si>
  <si>
    <t>PLB SN</t>
  </si>
  <si>
    <t>15 hex id (INPUT)</t>
  </si>
  <si>
    <t>Flag bit for COSPAS-SARSAT Type Approval Certificate</t>
  </si>
  <si>
    <t>Aux Radio-Locating Device type(s)</t>
  </si>
  <si>
    <t>File</t>
  </si>
  <si>
    <t>Aircraft</t>
  </si>
  <si>
    <t>HW</t>
  </si>
  <si>
    <t>Allowed</t>
  </si>
  <si>
    <t>User/User-Location</t>
  </si>
  <si>
    <t>Location</t>
  </si>
  <si>
    <t>15 hex id (3-delt visning)</t>
  </si>
  <si>
    <t>AC-reg</t>
  </si>
  <si>
    <t>Specific ELT number:
(aka Number of Additional ELT's)
(bit 82-83)</t>
  </si>
  <si>
    <t>BBX</t>
  </si>
  <si>
    <t>Bel Air Aviation A/S</t>
  </si>
  <si>
    <t>BDI</t>
  </si>
  <si>
    <t>Benair Air &amp; Training Center-West</t>
  </si>
  <si>
    <t>Backbone Aviation A/S</t>
  </si>
  <si>
    <t>Bel Air Helicopters Aps</t>
  </si>
  <si>
    <t>BBB</t>
  </si>
  <si>
    <t>Blackbird Air Charter A/S</t>
  </si>
  <si>
    <t>BOF</t>
  </si>
  <si>
    <t>Bornfly ApS</t>
  </si>
  <si>
    <t>CRS</t>
  </si>
  <si>
    <t>Antal koder i dette ark</t>
  </si>
  <si>
    <t>OY-RUL</t>
  </si>
  <si>
    <t>RLS</t>
  </si>
  <si>
    <t>RLS Location Protocol, 
(ELTs with serial identification number)</t>
  </si>
  <si>
    <t>BT</t>
  </si>
  <si>
    <t>0111111110111111111</t>
  </si>
  <si>
    <t>RLS TAC or NRN or</t>
  </si>
  <si>
    <t>RLS ID or SN or</t>
  </si>
  <si>
    <t>bits 67 to 85: 19 bits of position data to 30 minute resolution;</t>
  </si>
  <si>
    <t>bits 65 to 85: 21 bits of encoded position data to 15 minute resolution;</t>
  </si>
  <si>
    <t>Trafikstyrelsens ELT/PLB coding guide version 1.6</t>
  </si>
  <si>
    <t>45CAAC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</si>
</sst>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35" x14ac:knownFonts="1">
    <font>
      <sz val="10"/>
      <color theme="1"/>
      <name val="Verdana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28"/>
      <color rgb="FF000000"/>
      <name val="Symbol"/>
      <family val="1"/>
      <charset val="2"/>
    </font>
    <font>
      <u/>
      <sz val="10"/>
      <color theme="10"/>
      <name val="Verdana"/>
      <family val="2"/>
    </font>
    <font>
      <b/>
      <sz val="9"/>
      <color rgb="FF00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1"/>
      <name val="Verdana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theme="1"/>
      <name val="Verdana"/>
      <family val="2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</font>
    <font>
      <sz val="7"/>
      <color theme="1"/>
      <name val="Verdana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8"/>
      <color theme="1"/>
      <name val="Verdana"/>
      <family val="2"/>
    </font>
    <font>
      <sz val="10"/>
      <color rgb="FF00000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/>
    <xf numFmtId="0" fontId="7" fillId="0" borderId="0"/>
  </cellStyleXfs>
  <cellXfs count="928">
    <xf numFmtId="0" fontId="0" fillId="0" borderId="0" xfId="0"/>
    <xf numFmtId="0" fontId="8" fillId="0" borderId="1" xfId="4" applyFont="1" applyFill="1" applyBorder="1" applyAlignment="1">
      <alignment wrapText="1"/>
    </xf>
    <xf numFmtId="0" fontId="8" fillId="2" borderId="5" xfId="4" applyFont="1" applyFill="1" applyBorder="1" applyAlignment="1">
      <alignment horizontal="center"/>
    </xf>
    <xf numFmtId="0" fontId="8" fillId="0" borderId="6" xfId="4" applyFont="1" applyFill="1" applyBorder="1" applyAlignment="1">
      <alignment wrapText="1"/>
    </xf>
    <xf numFmtId="9" fontId="8" fillId="0" borderId="1" xfId="2" applyFont="1" applyFill="1" applyBorder="1" applyAlignment="1">
      <alignment wrapText="1"/>
    </xf>
    <xf numFmtId="9" fontId="8" fillId="0" borderId="7" xfId="2" applyFont="1" applyFill="1" applyBorder="1" applyAlignment="1">
      <alignment wrapText="1"/>
    </xf>
    <xf numFmtId="9" fontId="8" fillId="0" borderId="6" xfId="2" applyFont="1" applyFill="1" applyBorder="1" applyAlignment="1">
      <alignment wrapText="1"/>
    </xf>
    <xf numFmtId="9" fontId="8" fillId="2" borderId="5" xfId="2" applyFont="1" applyFill="1" applyBorder="1" applyAlignment="1">
      <alignment horizontal="center"/>
    </xf>
    <xf numFmtId="9" fontId="8" fillId="0" borderId="1" xfId="2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9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58" xfId="0" applyFont="1" applyBorder="1"/>
    <xf numFmtId="0" fontId="14" fillId="0" borderId="0" xfId="0" applyFont="1" applyBorder="1"/>
    <xf numFmtId="0" fontId="14" fillId="0" borderId="59" xfId="0" applyFont="1" applyBorder="1"/>
    <xf numFmtId="0" fontId="14" fillId="0" borderId="60" xfId="0" applyFont="1" applyBorder="1"/>
    <xf numFmtId="0" fontId="14" fillId="0" borderId="43" xfId="0" applyFont="1" applyBorder="1"/>
    <xf numFmtId="0" fontId="14" fillId="4" borderId="58" xfId="0" applyFont="1" applyFill="1" applyBorder="1"/>
    <xf numFmtId="0" fontId="14" fillId="4" borderId="53" xfId="0" applyFont="1" applyFill="1" applyBorder="1"/>
    <xf numFmtId="0" fontId="4" fillId="5" borderId="33" xfId="1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 wrapText="1"/>
    </xf>
    <xf numFmtId="0" fontId="4" fillId="5" borderId="36" xfId="1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4" fillId="5" borderId="37" xfId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4" fillId="6" borderId="35" xfId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4" fillId="6" borderId="36" xfId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4" fillId="6" borderId="37" xfId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4" fillId="11" borderId="35" xfId="1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/>
    </xf>
    <xf numFmtId="0" fontId="4" fillId="11" borderId="36" xfId="1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 wrapText="1"/>
    </xf>
    <xf numFmtId="0" fontId="10" fillId="11" borderId="52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10" fillId="11" borderId="20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0" fontId="10" fillId="11" borderId="46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4" fillId="11" borderId="37" xfId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/>
    </xf>
    <xf numFmtId="0" fontId="4" fillId="10" borderId="35" xfId="1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0" fontId="4" fillId="10" borderId="36" xfId="1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10" fillId="10" borderId="52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4" fillId="10" borderId="37" xfId="1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/>
    </xf>
    <xf numFmtId="0" fontId="4" fillId="9" borderId="33" xfId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/>
    </xf>
    <xf numFmtId="0" fontId="4" fillId="9" borderId="30" xfId="1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53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5" fillId="9" borderId="2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4" fillId="8" borderId="35" xfId="1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/>
    </xf>
    <xf numFmtId="0" fontId="4" fillId="8" borderId="36" xfId="1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10" fillId="8" borderId="53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4" fillId="8" borderId="37" xfId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4" fillId="7" borderId="35" xfId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4" fillId="7" borderId="36" xfId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0" fontId="10" fillId="7" borderId="52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4" fillId="7" borderId="37" xfId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4" fillId="9" borderId="36" xfId="1" applyFont="1" applyFill="1" applyBorder="1" applyAlignment="1">
      <alignment horizontal="center" vertical="center" wrapText="1"/>
    </xf>
    <xf numFmtId="0" fontId="5" fillId="9" borderId="36" xfId="0" applyFont="1" applyFill="1" applyBorder="1" applyAlignment="1">
      <alignment horizontal="center" vertical="center"/>
    </xf>
    <xf numFmtId="0" fontId="4" fillId="9" borderId="37" xfId="1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 wrapText="1"/>
    </xf>
    <xf numFmtId="0" fontId="22" fillId="9" borderId="35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47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top"/>
    </xf>
    <xf numFmtId="0" fontId="3" fillId="6" borderId="40" xfId="0" applyFont="1" applyFill="1" applyBorder="1" applyAlignment="1" applyProtection="1">
      <alignment horizontal="center" vertical="top" wrapText="1"/>
    </xf>
    <xf numFmtId="0" fontId="3" fillId="7" borderId="40" xfId="0" applyFont="1" applyFill="1" applyBorder="1" applyAlignment="1" applyProtection="1">
      <alignment horizontal="center" vertical="top" wrapText="1"/>
    </xf>
    <xf numFmtId="0" fontId="3" fillId="8" borderId="41" xfId="0" applyFont="1" applyFill="1" applyBorder="1" applyAlignment="1" applyProtection="1">
      <alignment horizontal="center" vertical="top"/>
    </xf>
    <xf numFmtId="0" fontId="3" fillId="9" borderId="39" xfId="0" applyFont="1" applyFill="1" applyBorder="1" applyAlignment="1" applyProtection="1">
      <alignment horizontal="center" vertical="top" wrapText="1"/>
    </xf>
    <xf numFmtId="0" fontId="3" fillId="10" borderId="40" xfId="0" applyFont="1" applyFill="1" applyBorder="1" applyAlignment="1" applyProtection="1">
      <alignment horizontal="center" vertical="top" wrapText="1"/>
    </xf>
    <xf numFmtId="0" fontId="3" fillId="11" borderId="41" xfId="0" applyFont="1" applyFill="1" applyBorder="1" applyAlignment="1" applyProtection="1">
      <alignment horizontal="center" vertical="top"/>
    </xf>
    <xf numFmtId="0" fontId="3" fillId="0" borderId="2" xfId="0" applyFont="1" applyBorder="1" applyProtection="1"/>
    <xf numFmtId="0" fontId="3" fillId="0" borderId="62" xfId="0" applyFont="1" applyBorder="1" applyAlignment="1" applyProtection="1">
      <alignment horizontal="center" vertical="center"/>
    </xf>
    <xf numFmtId="0" fontId="12" fillId="0" borderId="63" xfId="0" applyFont="1" applyBorder="1" applyProtection="1"/>
    <xf numFmtId="0" fontId="16" fillId="5" borderId="62" xfId="0" applyFont="1" applyFill="1" applyBorder="1" applyAlignment="1" applyProtection="1">
      <alignment horizontal="center" vertical="center"/>
    </xf>
    <xf numFmtId="0" fontId="16" fillId="6" borderId="63" xfId="0" applyFont="1" applyFill="1" applyBorder="1" applyAlignment="1" applyProtection="1">
      <alignment horizontal="center" vertical="center"/>
    </xf>
    <xf numFmtId="0" fontId="16" fillId="7" borderId="63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9" borderId="62" xfId="0" applyFont="1" applyFill="1" applyBorder="1" applyAlignment="1" applyProtection="1">
      <alignment horizontal="center" vertical="center"/>
    </xf>
    <xf numFmtId="0" fontId="16" fillId="10" borderId="63" xfId="0" applyFont="1" applyFill="1" applyBorder="1" applyAlignment="1" applyProtection="1">
      <alignment horizontal="center" vertical="center"/>
    </xf>
    <xf numFmtId="0" fontId="17" fillId="11" borderId="64" xfId="0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62" xfId="1" applyFont="1" applyFill="1" applyBorder="1" applyAlignment="1" applyProtection="1">
      <alignment horizontal="center" vertical="center" wrapText="1"/>
    </xf>
    <xf numFmtId="0" fontId="13" fillId="0" borderId="63" xfId="1" applyFont="1" applyFill="1" applyBorder="1" applyAlignment="1" applyProtection="1">
      <alignment horizontal="left" vertical="center" wrapText="1"/>
    </xf>
    <xf numFmtId="0" fontId="16" fillId="5" borderId="62" xfId="1" applyFont="1" applyFill="1" applyBorder="1" applyAlignment="1" applyProtection="1">
      <alignment horizontal="center" vertical="center" wrapText="1"/>
    </xf>
    <xf numFmtId="0" fontId="17" fillId="6" borderId="63" xfId="0" quotePrefix="1" applyFont="1" applyFill="1" applyBorder="1" applyAlignment="1" applyProtection="1">
      <alignment horizontal="center" vertical="center"/>
    </xf>
    <xf numFmtId="0" fontId="17" fillId="7" borderId="63" xfId="0" quotePrefix="1" applyFont="1" applyFill="1" applyBorder="1" applyAlignment="1" applyProtection="1">
      <alignment horizontal="center" vertical="center"/>
    </xf>
    <xf numFmtId="0" fontId="18" fillId="8" borderId="64" xfId="1" quotePrefix="1" applyFont="1" applyFill="1" applyBorder="1" applyAlignment="1" applyProtection="1">
      <alignment horizontal="center" vertical="center" wrapText="1"/>
    </xf>
    <xf numFmtId="0" fontId="17" fillId="9" borderId="62" xfId="0" quotePrefix="1" applyFont="1" applyFill="1" applyBorder="1" applyAlignment="1" applyProtection="1">
      <alignment horizontal="center" vertical="center"/>
    </xf>
    <xf numFmtId="0" fontId="17" fillId="10" borderId="63" xfId="0" quotePrefix="1" applyFont="1" applyFill="1" applyBorder="1" applyAlignment="1" applyProtection="1">
      <alignment horizontal="center" vertical="center"/>
    </xf>
    <xf numFmtId="0" fontId="17" fillId="11" borderId="64" xfId="0" quotePrefix="1" applyFont="1" applyFill="1" applyBorder="1" applyAlignment="1" applyProtection="1">
      <alignment horizontal="center" vertical="center"/>
    </xf>
    <xf numFmtId="0" fontId="17" fillId="5" borderId="62" xfId="0" quotePrefix="1" applyFont="1" applyFill="1" applyBorder="1" applyAlignment="1" applyProtection="1">
      <alignment horizontal="center" vertical="center"/>
    </xf>
    <xf numFmtId="0" fontId="17" fillId="8" borderId="64" xfId="0" quotePrefix="1" applyFont="1" applyFill="1" applyBorder="1" applyAlignment="1" applyProtection="1">
      <alignment horizontal="center" vertical="center"/>
    </xf>
    <xf numFmtId="0" fontId="13" fillId="0" borderId="20" xfId="1" applyFont="1" applyFill="1" applyBorder="1" applyAlignment="1" applyProtection="1">
      <alignment vertical="center" wrapText="1"/>
    </xf>
    <xf numFmtId="0" fontId="12" fillId="0" borderId="21" xfId="0" applyFont="1" applyBorder="1" applyProtection="1"/>
    <xf numFmtId="0" fontId="18" fillId="5" borderId="20" xfId="1" quotePrefix="1" applyFont="1" applyFill="1" applyBorder="1" applyAlignment="1" applyProtection="1">
      <alignment horizontal="center" vertical="center" wrapText="1"/>
    </xf>
    <xf numFmtId="0" fontId="16" fillId="6" borderId="21" xfId="0" applyFont="1" applyFill="1" applyBorder="1" applyAlignment="1" applyProtection="1">
      <alignment horizontal="center" vertical="center"/>
    </xf>
    <xf numFmtId="0" fontId="17" fillId="7" borderId="21" xfId="0" quotePrefix="1" applyFont="1" applyFill="1" applyBorder="1" applyAlignment="1" applyProtection="1">
      <alignment horizontal="center" vertical="center"/>
    </xf>
    <xf numFmtId="0" fontId="18" fillId="8" borderId="28" xfId="1" quotePrefix="1" applyFont="1" applyFill="1" applyBorder="1" applyAlignment="1" applyProtection="1">
      <alignment horizontal="center" vertical="center" wrapText="1"/>
    </xf>
    <xf numFmtId="0" fontId="17" fillId="9" borderId="20" xfId="0" quotePrefix="1" applyFont="1" applyFill="1" applyBorder="1" applyAlignment="1" applyProtection="1">
      <alignment horizontal="center" vertical="center"/>
    </xf>
    <xf numFmtId="0" fontId="17" fillId="10" borderId="21" xfId="0" quotePrefix="1" applyFont="1" applyFill="1" applyBorder="1" applyAlignment="1" applyProtection="1">
      <alignment horizontal="center" vertical="center"/>
    </xf>
    <xf numFmtId="0" fontId="17" fillId="11" borderId="28" xfId="0" quotePrefix="1" applyFont="1" applyFill="1" applyBorder="1" applyAlignment="1" applyProtection="1">
      <alignment horizontal="center" vertical="center"/>
    </xf>
    <xf numFmtId="0" fontId="12" fillId="0" borderId="40" xfId="0" applyFont="1" applyBorder="1" applyProtection="1"/>
    <xf numFmtId="0" fontId="17" fillId="6" borderId="40" xfId="0" quotePrefix="1" applyFont="1" applyFill="1" applyBorder="1" applyAlignment="1" applyProtection="1">
      <alignment horizontal="center" vertical="center"/>
    </xf>
    <xf numFmtId="0" fontId="17" fillId="7" borderId="40" xfId="0" quotePrefix="1" applyFont="1" applyFill="1" applyBorder="1" applyAlignment="1" applyProtection="1">
      <alignment horizontal="center" vertical="center"/>
    </xf>
    <xf numFmtId="0" fontId="18" fillId="8" borderId="41" xfId="1" quotePrefix="1" applyFont="1" applyFill="1" applyBorder="1" applyAlignment="1" applyProtection="1">
      <alignment horizontal="center" vertical="center" wrapText="1"/>
    </xf>
    <xf numFmtId="0" fontId="17" fillId="10" borderId="40" xfId="0" quotePrefix="1" applyFont="1" applyFill="1" applyBorder="1" applyAlignment="1" applyProtection="1">
      <alignment horizontal="center" vertical="center"/>
    </xf>
    <xf numFmtId="0" fontId="17" fillId="11" borderId="41" xfId="0" applyFont="1" applyFill="1" applyBorder="1" applyAlignment="1" applyProtection="1">
      <alignment horizontal="center" vertical="center"/>
    </xf>
    <xf numFmtId="0" fontId="17" fillId="5" borderId="20" xfId="0" quotePrefix="1" applyFont="1" applyFill="1" applyBorder="1" applyAlignment="1" applyProtection="1">
      <alignment horizontal="center" vertical="center"/>
    </xf>
    <xf numFmtId="0" fontId="17" fillId="6" borderId="21" xfId="0" quotePrefix="1" applyFont="1" applyFill="1" applyBorder="1" applyAlignment="1" applyProtection="1">
      <alignment horizontal="center" vertical="center"/>
    </xf>
    <xf numFmtId="0" fontId="16" fillId="7" borderId="21" xfId="0" applyFont="1" applyFill="1" applyBorder="1" applyAlignment="1" applyProtection="1">
      <alignment horizontal="center" vertical="center"/>
    </xf>
    <xf numFmtId="0" fontId="17" fillId="9" borderId="20" xfId="0" applyFont="1" applyFill="1" applyBorder="1" applyAlignment="1" applyProtection="1">
      <alignment horizontal="center" vertical="center"/>
    </xf>
    <xf numFmtId="0" fontId="17" fillId="11" borderId="28" xfId="0" applyFont="1" applyFill="1" applyBorder="1" applyAlignment="1" applyProtection="1">
      <alignment horizontal="center" vertical="center"/>
    </xf>
    <xf numFmtId="0" fontId="12" fillId="0" borderId="10" xfId="0" applyFont="1" applyBorder="1" applyProtection="1"/>
    <xf numFmtId="0" fontId="17" fillId="5" borderId="29" xfId="0" quotePrefix="1" applyFont="1" applyFill="1" applyBorder="1" applyAlignment="1" applyProtection="1">
      <alignment horizontal="center" vertical="center"/>
    </xf>
    <xf numFmtId="0" fontId="17" fillId="6" borderId="10" xfId="0" quotePrefix="1" applyFont="1" applyFill="1" applyBorder="1" applyAlignment="1" applyProtection="1">
      <alignment horizontal="center" vertical="center"/>
    </xf>
    <xf numFmtId="0" fontId="17" fillId="7" borderId="10" xfId="0" quotePrefix="1" applyFont="1" applyFill="1" applyBorder="1" applyAlignment="1" applyProtection="1">
      <alignment horizontal="center" vertical="center"/>
    </xf>
    <xf numFmtId="0" fontId="17" fillId="8" borderId="24" xfId="0" quotePrefix="1" applyFont="1" applyFill="1" applyBorder="1" applyAlignment="1" applyProtection="1">
      <alignment horizontal="center" vertical="center"/>
    </xf>
    <xf numFmtId="0" fontId="17" fillId="9" borderId="29" xfId="0" applyFont="1" applyFill="1" applyBorder="1" applyAlignment="1" applyProtection="1">
      <alignment horizontal="center" vertical="center"/>
    </xf>
    <xf numFmtId="0" fontId="16" fillId="10" borderId="10" xfId="0" applyFont="1" applyFill="1" applyBorder="1" applyAlignment="1" applyProtection="1">
      <alignment horizontal="center" vertical="center"/>
    </xf>
    <xf numFmtId="0" fontId="17" fillId="11" borderId="24" xfId="0" applyFont="1" applyFill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left" vertical="center"/>
    </xf>
    <xf numFmtId="0" fontId="18" fillId="5" borderId="29" xfId="1" quotePrefix="1" applyFont="1" applyFill="1" applyBorder="1" applyAlignment="1" applyProtection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/>
    </xf>
    <xf numFmtId="0" fontId="18" fillId="8" borderId="24" xfId="1" quotePrefix="1" applyFont="1" applyFill="1" applyBorder="1" applyAlignment="1" applyProtection="1">
      <alignment horizontal="center" vertical="center" wrapText="1"/>
    </xf>
    <xf numFmtId="0" fontId="17" fillId="9" borderId="29" xfId="0" applyFont="1" applyFill="1" applyBorder="1" applyAlignment="1" applyProtection="1">
      <alignment horizontal="center" vertical="center" wrapText="1"/>
    </xf>
    <xf numFmtId="0" fontId="17" fillId="10" borderId="10" xfId="0" quotePrefix="1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left" vertical="center"/>
    </xf>
    <xf numFmtId="0" fontId="18" fillId="5" borderId="39" xfId="1" quotePrefix="1" applyFont="1" applyFill="1" applyBorder="1" applyAlignment="1" applyProtection="1">
      <alignment horizontal="center" vertical="center" wrapText="1"/>
    </xf>
    <xf numFmtId="0" fontId="17" fillId="9" borderId="39" xfId="0" applyFont="1" applyFill="1" applyBorder="1" applyAlignment="1" applyProtection="1">
      <alignment horizontal="center" vertical="center" wrapText="1"/>
    </xf>
    <xf numFmtId="0" fontId="16" fillId="10" borderId="40" xfId="0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center" vertical="center"/>
    </xf>
    <xf numFmtId="0" fontId="13" fillId="0" borderId="21" xfId="1" applyFont="1" applyFill="1" applyBorder="1" applyAlignment="1" applyProtection="1">
      <alignment horizontal="left" vertical="center" wrapText="1"/>
    </xf>
    <xf numFmtId="0" fontId="16" fillId="8" borderId="28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0" fontId="16" fillId="6" borderId="10" xfId="0" applyFont="1" applyFill="1" applyBorder="1" applyAlignment="1" applyProtection="1">
      <alignment horizontal="center" vertical="center"/>
    </xf>
    <xf numFmtId="0" fontId="16" fillId="8" borderId="24" xfId="1" applyFont="1" applyFill="1" applyBorder="1" applyAlignment="1" applyProtection="1">
      <alignment horizontal="center" vertical="center" wrapText="1"/>
    </xf>
    <xf numFmtId="0" fontId="17" fillId="10" borderId="10" xfId="0" quotePrefix="1" applyFont="1" applyFill="1" applyBorder="1" applyAlignment="1" applyProtection="1">
      <alignment horizontal="center" vertical="center"/>
    </xf>
    <xf numFmtId="0" fontId="16" fillId="11" borderId="24" xfId="0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left" vertical="center" wrapText="1"/>
    </xf>
    <xf numFmtId="0" fontId="2" fillId="0" borderId="39" xfId="1" applyFont="1" applyFill="1" applyBorder="1" applyAlignment="1" applyProtection="1">
      <alignment horizontal="center" vertical="center" wrapText="1"/>
    </xf>
    <xf numFmtId="49" fontId="13" fillId="0" borderId="40" xfId="1" applyNumberFormat="1" applyFont="1" applyFill="1" applyBorder="1" applyAlignment="1" applyProtection="1">
      <alignment horizontal="left" vertical="center" wrapText="1"/>
    </xf>
    <xf numFmtId="0" fontId="16" fillId="8" borderId="41" xfId="1" applyFont="1" applyFill="1" applyBorder="1" applyAlignment="1" applyProtection="1">
      <alignment horizontal="center" vertical="center" wrapText="1"/>
    </xf>
    <xf numFmtId="0" fontId="17" fillId="9" borderId="39" xfId="0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19" fillId="0" borderId="2" xfId="1" applyFont="1" applyFill="1" applyBorder="1" applyAlignment="1" applyProtection="1">
      <alignment horizontal="right" vertical="center" wrapText="1"/>
    </xf>
    <xf numFmtId="0" fontId="19" fillId="0" borderId="3" xfId="1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14" xfId="0" applyFont="1" applyBorder="1" applyProtection="1"/>
    <xf numFmtId="0" fontId="14" fillId="4" borderId="0" xfId="0" applyFont="1" applyFill="1" applyBorder="1"/>
    <xf numFmtId="0" fontId="14" fillId="4" borderId="43" xfId="0" applyFont="1" applyFill="1" applyBorder="1"/>
    <xf numFmtId="49" fontId="25" fillId="2" borderId="5" xfId="5" applyNumberFormat="1" applyFont="1" applyFill="1" applyBorder="1" applyAlignment="1">
      <alignment horizontal="center" vertical="top"/>
    </xf>
    <xf numFmtId="0" fontId="25" fillId="2" borderId="5" xfId="5" applyFont="1" applyFill="1" applyBorder="1" applyAlignment="1">
      <alignment horizontal="center" vertical="top"/>
    </xf>
    <xf numFmtId="0" fontId="25" fillId="2" borderId="5" xfId="5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25" fillId="0" borderId="0" xfId="5" applyFont="1" applyFill="1" applyAlignment="1">
      <alignment vertical="top" wrapText="1"/>
    </xf>
    <xf numFmtId="0" fontId="25" fillId="2" borderId="0" xfId="5" quotePrefix="1" applyNumberFormat="1" applyFont="1" applyFill="1" applyBorder="1" applyAlignment="1">
      <alignment horizontal="left" vertical="top" wrapText="1"/>
    </xf>
    <xf numFmtId="49" fontId="26" fillId="0" borderId="0" xfId="8" applyNumberFormat="1" applyFont="1" applyAlignment="1">
      <alignment horizontal="left" vertical="top"/>
    </xf>
    <xf numFmtId="0" fontId="26" fillId="0" borderId="0" xfId="8" applyNumberFormat="1" applyFont="1" applyAlignment="1">
      <alignment vertical="top" wrapText="1"/>
    </xf>
    <xf numFmtId="0" fontId="25" fillId="0" borderId="0" xfId="5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49" fontId="25" fillId="0" borderId="1" xfId="5" applyNumberFormat="1" applyFont="1" applyFill="1" applyBorder="1" applyAlignment="1">
      <alignment horizontal="left" vertical="top" wrapText="1"/>
    </xf>
    <xf numFmtId="0" fontId="25" fillId="0" borderId="1" xfId="5" applyFont="1" applyFill="1" applyBorder="1" applyAlignment="1">
      <alignment vertical="top" wrapText="1"/>
    </xf>
    <xf numFmtId="0" fontId="14" fillId="0" borderId="0" xfId="0" applyNumberFormat="1" applyFont="1" applyAlignment="1">
      <alignment vertical="top" wrapText="1"/>
    </xf>
    <xf numFmtId="49" fontId="14" fillId="0" borderId="0" xfId="0" applyNumberFormat="1" applyFont="1" applyAlignment="1">
      <alignment vertical="top"/>
    </xf>
    <xf numFmtId="49" fontId="26" fillId="0" borderId="1" xfId="8" applyNumberFormat="1" applyFont="1" applyBorder="1" applyAlignment="1">
      <alignment horizontal="left" vertical="top"/>
    </xf>
    <xf numFmtId="49" fontId="25" fillId="0" borderId="0" xfId="5" quotePrefix="1" applyNumberFormat="1" applyFont="1" applyFill="1" applyBorder="1" applyAlignment="1">
      <alignment horizontal="left" vertical="top" wrapText="1"/>
    </xf>
    <xf numFmtId="49" fontId="25" fillId="0" borderId="0" xfId="5" applyNumberFormat="1" applyFont="1" applyFill="1" applyBorder="1" applyAlignment="1">
      <alignment horizontal="left" vertical="top" wrapText="1"/>
    </xf>
    <xf numFmtId="0" fontId="26" fillId="0" borderId="1" xfId="8" applyNumberFormat="1" applyFont="1" applyBorder="1" applyAlignment="1">
      <alignment vertical="top" wrapText="1"/>
    </xf>
    <xf numFmtId="0" fontId="25" fillId="0" borderId="0" xfId="5" quotePrefix="1" applyFont="1" applyFill="1" applyBorder="1" applyAlignment="1">
      <alignment vertical="top" wrapText="1"/>
    </xf>
    <xf numFmtId="0" fontId="14" fillId="4" borderId="59" xfId="0" applyFont="1" applyFill="1" applyBorder="1"/>
    <xf numFmtId="0" fontId="13" fillId="0" borderId="10" xfId="1" applyNumberFormat="1" applyFont="1" applyFill="1" applyBorder="1" applyAlignment="1" applyProtection="1">
      <alignment horizontal="left" vertical="center" wrapText="1"/>
    </xf>
    <xf numFmtId="0" fontId="13" fillId="0" borderId="29" xfId="1" applyFont="1" applyFill="1" applyBorder="1" applyAlignment="1" applyProtection="1">
      <alignment horizontal="left" vertical="top" wrapText="1"/>
    </xf>
    <xf numFmtId="0" fontId="13" fillId="0" borderId="32" xfId="1" applyFont="1" applyFill="1" applyBorder="1" applyAlignment="1" applyProtection="1">
      <alignment horizontal="left" vertical="center" wrapText="1"/>
    </xf>
    <xf numFmtId="0" fontId="12" fillId="0" borderId="18" xfId="0" applyFont="1" applyBorder="1" applyProtection="1"/>
    <xf numFmtId="0" fontId="16" fillId="5" borderId="32" xfId="1" applyFont="1" applyFill="1" applyBorder="1" applyAlignment="1" applyProtection="1">
      <alignment horizontal="center" vertical="center" wrapText="1"/>
    </xf>
    <xf numFmtId="0" fontId="17" fillId="6" borderId="18" xfId="0" quotePrefix="1" applyFont="1" applyFill="1" applyBorder="1" applyAlignment="1" applyProtection="1">
      <alignment horizontal="center" vertical="center"/>
    </xf>
    <xf numFmtId="0" fontId="17" fillId="7" borderId="18" xfId="0" quotePrefix="1" applyFont="1" applyFill="1" applyBorder="1" applyAlignment="1" applyProtection="1">
      <alignment horizontal="center" vertical="center"/>
    </xf>
    <xf numFmtId="0" fontId="18" fillId="8" borderId="45" xfId="1" quotePrefix="1" applyFont="1" applyFill="1" applyBorder="1" applyAlignment="1" applyProtection="1">
      <alignment horizontal="center" vertical="center" wrapText="1"/>
    </xf>
    <xf numFmtId="0" fontId="17" fillId="9" borderId="32" xfId="0" quotePrefix="1" applyFont="1" applyFill="1" applyBorder="1" applyAlignment="1" applyProtection="1">
      <alignment horizontal="center" vertical="center"/>
    </xf>
    <xf numFmtId="0" fontId="17" fillId="10" borderId="18" xfId="0" quotePrefix="1" applyFont="1" applyFill="1" applyBorder="1" applyAlignment="1" applyProtection="1">
      <alignment horizontal="center" vertical="center"/>
    </xf>
    <xf numFmtId="0" fontId="17" fillId="11" borderId="45" xfId="0" applyFont="1" applyFill="1" applyBorder="1" applyAlignment="1" applyProtection="1">
      <alignment horizontal="center" vertical="center"/>
    </xf>
    <xf numFmtId="0" fontId="12" fillId="0" borderId="19" xfId="0" applyFont="1" applyBorder="1" applyProtection="1"/>
    <xf numFmtId="0" fontId="17" fillId="5" borderId="23" xfId="0" quotePrefix="1" applyFont="1" applyFill="1" applyBorder="1" applyAlignment="1" applyProtection="1">
      <alignment horizontal="center" vertical="center"/>
    </xf>
    <xf numFmtId="0" fontId="17" fillId="6" borderId="19" xfId="0" quotePrefix="1" applyFont="1" applyFill="1" applyBorder="1" applyAlignment="1" applyProtection="1">
      <alignment horizontal="center" vertical="center"/>
    </xf>
    <xf numFmtId="0" fontId="16" fillId="7" borderId="19" xfId="0" applyFont="1" applyFill="1" applyBorder="1" applyAlignment="1" applyProtection="1">
      <alignment horizontal="center" vertical="center"/>
    </xf>
    <xf numFmtId="0" fontId="17" fillId="8" borderId="46" xfId="0" quotePrefix="1" applyFont="1" applyFill="1" applyBorder="1" applyAlignment="1" applyProtection="1">
      <alignment horizontal="center" vertical="center"/>
    </xf>
    <xf numFmtId="0" fontId="17" fillId="9" borderId="23" xfId="0" applyFont="1" applyFill="1" applyBorder="1" applyAlignment="1" applyProtection="1">
      <alignment horizontal="center" vertical="center"/>
    </xf>
    <xf numFmtId="0" fontId="17" fillId="10" borderId="19" xfId="0" quotePrefix="1" applyFont="1" applyFill="1" applyBorder="1" applyAlignment="1" applyProtection="1">
      <alignment horizontal="center" vertical="center"/>
    </xf>
    <xf numFmtId="0" fontId="17" fillId="11" borderId="46" xfId="0" applyFont="1" applyFill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left" vertical="center"/>
    </xf>
    <xf numFmtId="0" fontId="16" fillId="11" borderId="41" xfId="0" applyFont="1" applyFill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/>
    </xf>
    <xf numFmtId="0" fontId="16" fillId="8" borderId="28" xfId="0" applyFont="1" applyFill="1" applyBorder="1" applyAlignment="1" applyProtection="1">
      <alignment horizontal="center" vertical="center"/>
    </xf>
    <xf numFmtId="0" fontId="17" fillId="5" borderId="39" xfId="0" quotePrefix="1" applyFont="1" applyFill="1" applyBorder="1" applyAlignment="1" applyProtection="1">
      <alignment horizontal="center" vertical="center"/>
    </xf>
    <xf numFmtId="0" fontId="17" fillId="8" borderId="41" xfId="0" quotePrefix="1" applyFont="1" applyFill="1" applyBorder="1" applyAlignment="1" applyProtection="1">
      <alignment horizontal="center" vertical="center"/>
    </xf>
    <xf numFmtId="0" fontId="16" fillId="8" borderId="64" xfId="1" applyFont="1" applyFill="1" applyBorder="1" applyAlignment="1" applyProtection="1">
      <alignment horizontal="center" vertical="center" wrapText="1"/>
    </xf>
    <xf numFmtId="0" fontId="17" fillId="9" borderId="62" xfId="0" applyFont="1" applyFill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3" fillId="0" borderId="0" xfId="0" quotePrefix="1" applyFont="1"/>
    <xf numFmtId="0" fontId="3" fillId="0" borderId="0" xfId="0" applyFont="1" applyAlignment="1">
      <alignment vertical="center"/>
    </xf>
    <xf numFmtId="0" fontId="10" fillId="0" borderId="0" xfId="0" applyFont="1"/>
    <xf numFmtId="0" fontId="10" fillId="0" borderId="0" xfId="0" quotePrefix="1" applyFont="1"/>
    <xf numFmtId="0" fontId="10" fillId="0" borderId="0" xfId="0" applyFont="1" applyAlignment="1">
      <alignment horizontal="center" vertical="center"/>
    </xf>
    <xf numFmtId="0" fontId="27" fillId="0" borderId="0" xfId="0" applyFont="1"/>
    <xf numFmtId="0" fontId="14" fillId="0" borderId="59" xfId="0" applyFont="1" applyFill="1" applyBorder="1"/>
    <xf numFmtId="0" fontId="28" fillId="3" borderId="61" xfId="1" applyFont="1" applyFill="1" applyBorder="1" applyAlignment="1" applyProtection="1">
      <alignment horizontal="center" vertical="center" wrapText="1"/>
      <protection locked="0"/>
    </xf>
    <xf numFmtId="0" fontId="28" fillId="3" borderId="35" xfId="1" applyFont="1" applyFill="1" applyBorder="1" applyAlignment="1" applyProtection="1">
      <alignment horizontal="center" vertical="center" wrapText="1"/>
      <protection locked="0"/>
    </xf>
    <xf numFmtId="0" fontId="28" fillId="3" borderId="36" xfId="1" applyFont="1" applyFill="1" applyBorder="1" applyAlignment="1" applyProtection="1">
      <alignment horizontal="center" vertical="center" wrapText="1"/>
      <protection locked="0"/>
    </xf>
    <xf numFmtId="49" fontId="28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6" fillId="3" borderId="65" xfId="0" applyFont="1" applyFill="1" applyBorder="1" applyAlignment="1" applyProtection="1">
      <alignment horizontal="center" vertical="center" wrapText="1"/>
    </xf>
    <xf numFmtId="0" fontId="12" fillId="0" borderId="68" xfId="0" applyFont="1" applyBorder="1" applyAlignment="1" applyProtection="1">
      <alignment horizontal="center" vertical="center"/>
    </xf>
    <xf numFmtId="0" fontId="12" fillId="0" borderId="67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69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vertical="top"/>
    </xf>
    <xf numFmtId="0" fontId="14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71" xfId="0" applyFont="1" applyBorder="1" applyAlignment="1">
      <alignment horizontal="center" vertical="top"/>
    </xf>
    <xf numFmtId="0" fontId="14" fillId="0" borderId="67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56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9" fillId="0" borderId="0" xfId="9" applyFont="1" applyFill="1" applyBorder="1" applyAlignment="1">
      <alignment horizontal="center" vertical="center"/>
    </xf>
    <xf numFmtId="0" fontId="29" fillId="0" borderId="0" xfId="9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/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25" fillId="0" borderId="42" xfId="3" applyFont="1" applyFill="1" applyBorder="1" applyAlignment="1">
      <alignment horizontal="left" vertical="center" wrapText="1"/>
    </xf>
    <xf numFmtId="0" fontId="25" fillId="0" borderId="57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0" fillId="0" borderId="0" xfId="0" applyBorder="1"/>
    <xf numFmtId="0" fontId="0" fillId="0" borderId="7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59" xfId="0" applyFill="1" applyBorder="1" applyAlignment="1">
      <alignment horizontal="center" vertical="center"/>
    </xf>
    <xf numFmtId="0" fontId="0" fillId="12" borderId="70" xfId="0" applyFill="1" applyBorder="1" applyAlignment="1">
      <alignment horizontal="center" vertical="center"/>
    </xf>
    <xf numFmtId="0" fontId="25" fillId="0" borderId="0" xfId="3" applyFont="1" applyFill="1" applyBorder="1" applyAlignment="1">
      <alignment horizontal="left" vertical="center" wrapText="1"/>
    </xf>
    <xf numFmtId="0" fontId="25" fillId="0" borderId="59" xfId="3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43" xfId="0" applyBorder="1"/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53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25" fillId="0" borderId="43" xfId="3" applyFont="1" applyFill="1" applyBorder="1" applyAlignment="1">
      <alignment horizontal="left" vertical="center" wrapText="1"/>
    </xf>
    <xf numFmtId="0" fontId="25" fillId="0" borderId="53" xfId="3" applyFont="1" applyFill="1" applyBorder="1" applyAlignment="1">
      <alignment vertical="center" wrapText="1"/>
    </xf>
    <xf numFmtId="0" fontId="27" fillId="0" borderId="42" xfId="0" applyFont="1" applyBorder="1"/>
    <xf numFmtId="0" fontId="27" fillId="12" borderId="42" xfId="0" applyFont="1" applyFill="1" applyBorder="1" applyAlignment="1">
      <alignment horizontal="center" vertical="center"/>
    </xf>
    <xf numFmtId="0" fontId="27" fillId="12" borderId="57" xfId="0" applyFont="1" applyFill="1" applyBorder="1" applyAlignment="1">
      <alignment horizontal="center" vertical="center"/>
    </xf>
    <xf numFmtId="0" fontId="27" fillId="12" borderId="18" xfId="0" applyFont="1" applyFill="1" applyBorder="1" applyAlignment="1">
      <alignment horizontal="center" vertical="center"/>
    </xf>
    <xf numFmtId="0" fontId="29" fillId="0" borderId="42" xfId="3" applyFont="1" applyFill="1" applyBorder="1" applyAlignment="1">
      <alignment horizontal="center" vertical="center" wrapText="1"/>
    </xf>
    <xf numFmtId="0" fontId="29" fillId="0" borderId="42" xfId="3" applyFont="1" applyFill="1" applyBorder="1" applyAlignment="1">
      <alignment horizontal="left" vertical="center" wrapText="1"/>
    </xf>
    <xf numFmtId="0" fontId="29" fillId="0" borderId="57" xfId="3" applyFont="1" applyFill="1" applyBorder="1" applyAlignment="1">
      <alignment vertical="center" wrapText="1"/>
    </xf>
    <xf numFmtId="0" fontId="29" fillId="0" borderId="0" xfId="3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59" xfId="0" applyFont="1" applyFill="1" applyBorder="1" applyAlignment="1">
      <alignment horizontal="center" vertical="center"/>
    </xf>
    <xf numFmtId="0" fontId="27" fillId="12" borderId="70" xfId="0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left" vertical="center" wrapText="1"/>
    </xf>
    <xf numFmtId="0" fontId="29" fillId="0" borderId="59" xfId="3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43" xfId="0" applyFont="1" applyBorder="1"/>
    <xf numFmtId="0" fontId="27" fillId="0" borderId="6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12" borderId="43" xfId="0" applyFont="1" applyFill="1" applyBorder="1" applyAlignment="1">
      <alignment horizontal="center" vertical="center"/>
    </xf>
    <xf numFmtId="0" fontId="27" fillId="12" borderId="53" xfId="0" applyFont="1" applyFill="1" applyBorder="1" applyAlignment="1">
      <alignment horizontal="center" vertical="center"/>
    </xf>
    <xf numFmtId="0" fontId="27" fillId="12" borderId="19" xfId="0" applyFont="1" applyFill="1" applyBorder="1" applyAlignment="1">
      <alignment horizontal="center" vertical="center"/>
    </xf>
    <xf numFmtId="0" fontId="29" fillId="0" borderId="43" xfId="3" applyFont="1" applyFill="1" applyBorder="1" applyAlignment="1">
      <alignment horizontal="center" vertical="center" wrapText="1"/>
    </xf>
    <xf numFmtId="0" fontId="29" fillId="0" borderId="43" xfId="3" applyFont="1" applyFill="1" applyBorder="1" applyAlignment="1">
      <alignment horizontal="left" vertical="center" wrapText="1"/>
    </xf>
    <xf numFmtId="0" fontId="29" fillId="0" borderId="53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/>
    <xf numFmtId="0" fontId="27" fillId="0" borderId="5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12" borderId="10" xfId="0" applyFont="1" applyFill="1" applyBorder="1" applyAlignment="1">
      <alignment horizontal="center" vertical="center"/>
    </xf>
    <xf numFmtId="0" fontId="29" fillId="0" borderId="72" xfId="3" applyFont="1" applyFill="1" applyBorder="1" applyAlignment="1">
      <alignment horizontal="center" vertical="center" wrapText="1"/>
    </xf>
    <xf numFmtId="0" fontId="29" fillId="0" borderId="11" xfId="3" applyFont="1" applyFill="1" applyBorder="1" applyAlignment="1">
      <alignment horizontal="left" vertical="center" wrapText="1"/>
    </xf>
    <xf numFmtId="0" fontId="29" fillId="0" borderId="73" xfId="3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25" fillId="0" borderId="72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73" xfId="3" applyFont="1" applyFill="1" applyBorder="1" applyAlignment="1">
      <alignment horizontal="left" vertical="center" wrapText="1"/>
    </xf>
    <xf numFmtId="0" fontId="27" fillId="0" borderId="59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8" fillId="0" borderId="74" xfId="4" applyFont="1" applyFill="1" applyBorder="1" applyAlignment="1">
      <alignment wrapText="1"/>
    </xf>
    <xf numFmtId="0" fontId="8" fillId="0" borderId="75" xfId="4" applyFont="1" applyFill="1" applyBorder="1" applyAlignment="1">
      <alignment wrapText="1"/>
    </xf>
    <xf numFmtId="0" fontId="8" fillId="0" borderId="76" xfId="4" applyFont="1" applyFill="1" applyBorder="1" applyAlignment="1">
      <alignment wrapText="1"/>
    </xf>
    <xf numFmtId="0" fontId="8" fillId="0" borderId="77" xfId="4" applyFont="1" applyFill="1" applyBorder="1" applyAlignment="1">
      <alignment wrapText="1"/>
    </xf>
    <xf numFmtId="9" fontId="8" fillId="0" borderId="77" xfId="2" applyFont="1" applyFill="1" applyBorder="1" applyAlignment="1">
      <alignment wrapText="1"/>
    </xf>
    <xf numFmtId="9" fontId="8" fillId="0" borderId="78" xfId="2" applyFont="1" applyFill="1" applyBorder="1" applyAlignment="1">
      <alignment wrapText="1"/>
    </xf>
    <xf numFmtId="0" fontId="8" fillId="0" borderId="79" xfId="4" applyFont="1" applyFill="1" applyBorder="1" applyAlignment="1">
      <alignment wrapText="1"/>
    </xf>
    <xf numFmtId="9" fontId="8" fillId="0" borderId="80" xfId="2" applyFont="1" applyFill="1" applyBorder="1" applyAlignment="1">
      <alignment wrapText="1"/>
    </xf>
    <xf numFmtId="0" fontId="8" fillId="0" borderId="81" xfId="4" applyFont="1" applyFill="1" applyBorder="1" applyAlignment="1">
      <alignment wrapText="1"/>
    </xf>
    <xf numFmtId="0" fontId="8" fillId="0" borderId="82" xfId="4" applyFont="1" applyFill="1" applyBorder="1" applyAlignment="1">
      <alignment wrapText="1"/>
    </xf>
    <xf numFmtId="9" fontId="8" fillId="0" borderId="82" xfId="2" applyFont="1" applyFill="1" applyBorder="1" applyAlignment="1">
      <alignment wrapText="1"/>
    </xf>
    <xf numFmtId="9" fontId="8" fillId="0" borderId="83" xfId="2" applyFont="1" applyFill="1" applyBorder="1" applyAlignment="1">
      <alignment wrapText="1"/>
    </xf>
    <xf numFmtId="0" fontId="29" fillId="0" borderId="0" xfId="3" applyFont="1" applyFill="1" applyBorder="1" applyAlignment="1">
      <alignment vertical="center" wrapText="1"/>
    </xf>
    <xf numFmtId="0" fontId="14" fillId="0" borderId="3" xfId="0" applyFont="1" applyBorder="1" applyAlignment="1">
      <alignment vertical="top"/>
    </xf>
    <xf numFmtId="0" fontId="14" fillId="5" borderId="10" xfId="0" applyFont="1" applyFill="1" applyBorder="1" applyAlignment="1">
      <alignment horizontal="center" vertical="top"/>
    </xf>
    <xf numFmtId="0" fontId="30" fillId="5" borderId="10" xfId="0" applyFont="1" applyFill="1" applyBorder="1" applyAlignment="1">
      <alignment horizontal="center" vertical="top" wrapText="1"/>
    </xf>
    <xf numFmtId="0" fontId="14" fillId="5" borderId="55" xfId="0" applyFont="1" applyFill="1" applyBorder="1" applyAlignment="1">
      <alignment horizontal="center" vertical="top"/>
    </xf>
    <xf numFmtId="0" fontId="30" fillId="6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>
      <alignment vertical="top"/>
    </xf>
    <xf numFmtId="0" fontId="14" fillId="6" borderId="10" xfId="0" applyFont="1" applyFill="1" applyBorder="1" applyAlignment="1">
      <alignment horizontal="center" vertical="top"/>
    </xf>
    <xf numFmtId="0" fontId="30" fillId="6" borderId="55" xfId="0" applyFont="1" applyFill="1" applyBorder="1" applyAlignment="1">
      <alignment horizontal="center" vertical="top" wrapText="1"/>
    </xf>
    <xf numFmtId="0" fontId="14" fillId="6" borderId="55" xfId="0" applyFont="1" applyFill="1" applyBorder="1" applyAlignment="1">
      <alignment horizontal="center" vertical="top"/>
    </xf>
    <xf numFmtId="0" fontId="30" fillId="7" borderId="10" xfId="0" applyFont="1" applyFill="1" applyBorder="1" applyAlignment="1">
      <alignment horizontal="center" vertical="top" wrapText="1"/>
    </xf>
    <xf numFmtId="0" fontId="14" fillId="7" borderId="10" xfId="0" applyFont="1" applyFill="1" applyBorder="1" applyAlignment="1">
      <alignment horizontal="center" vertical="top"/>
    </xf>
    <xf numFmtId="0" fontId="30" fillId="7" borderId="55" xfId="0" applyFont="1" applyFill="1" applyBorder="1" applyAlignment="1">
      <alignment horizontal="center" vertical="top" wrapText="1"/>
    </xf>
    <xf numFmtId="0" fontId="14" fillId="7" borderId="55" xfId="0" applyFont="1" applyFill="1" applyBorder="1" applyAlignment="1">
      <alignment horizontal="center" vertical="top"/>
    </xf>
    <xf numFmtId="0" fontId="14" fillId="8" borderId="10" xfId="0" applyFont="1" applyFill="1" applyBorder="1" applyAlignment="1">
      <alignment horizontal="center" vertical="top"/>
    </xf>
    <xf numFmtId="0" fontId="30" fillId="8" borderId="10" xfId="0" applyFont="1" applyFill="1" applyBorder="1" applyAlignment="1">
      <alignment horizontal="center" vertical="top" wrapText="1"/>
    </xf>
    <xf numFmtId="0" fontId="14" fillId="10" borderId="10" xfId="0" applyFont="1" applyFill="1" applyBorder="1" applyAlignment="1">
      <alignment horizontal="center" vertical="top"/>
    </xf>
    <xf numFmtId="0" fontId="3" fillId="9" borderId="11" xfId="0" applyFont="1" applyFill="1" applyBorder="1" applyAlignment="1" applyProtection="1">
      <alignment horizontal="center"/>
    </xf>
    <xf numFmtId="0" fontId="14" fillId="9" borderId="11" xfId="0" applyFont="1" applyFill="1" applyBorder="1" applyAlignment="1">
      <alignment horizontal="center" vertical="top"/>
    </xf>
    <xf numFmtId="0" fontId="3" fillId="11" borderId="24" xfId="0" applyFont="1" applyFill="1" applyBorder="1" applyAlignment="1" applyProtection="1">
      <alignment horizontal="center" vertical="top"/>
    </xf>
    <xf numFmtId="0" fontId="14" fillId="11" borderId="24" xfId="0" applyFont="1" applyFill="1" applyBorder="1" applyAlignment="1">
      <alignment horizontal="center" vertical="top"/>
    </xf>
    <xf numFmtId="0" fontId="14" fillId="9" borderId="30" xfId="0" applyFont="1" applyFill="1" applyBorder="1" applyAlignment="1">
      <alignment horizontal="center" vertical="top"/>
    </xf>
    <xf numFmtId="0" fontId="14" fillId="5" borderId="29" xfId="0" applyFont="1" applyFill="1" applyBorder="1" applyAlignment="1">
      <alignment horizontal="center" vertical="top"/>
    </xf>
    <xf numFmtId="0" fontId="30" fillId="8" borderId="24" xfId="0" applyFont="1" applyFill="1" applyBorder="1" applyAlignment="1">
      <alignment horizontal="center" vertical="top" wrapText="1"/>
    </xf>
    <xf numFmtId="0" fontId="14" fillId="8" borderId="24" xfId="0" applyFont="1" applyFill="1" applyBorder="1" applyAlignment="1">
      <alignment horizontal="center" vertical="top"/>
    </xf>
    <xf numFmtId="0" fontId="14" fillId="0" borderId="3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" fillId="11" borderId="46" xfId="0" applyFont="1" applyFill="1" applyBorder="1" applyAlignment="1" applyProtection="1">
      <alignment horizontal="center" vertical="top"/>
    </xf>
    <xf numFmtId="0" fontId="32" fillId="3" borderId="8" xfId="0" applyFont="1" applyFill="1" applyBorder="1" applyAlignment="1">
      <alignment horizontal="left" vertical="top"/>
    </xf>
    <xf numFmtId="0" fontId="33" fillId="5" borderId="10" xfId="0" applyFont="1" applyFill="1" applyBorder="1" applyAlignment="1">
      <alignment horizontal="center" vertical="top"/>
    </xf>
    <xf numFmtId="0" fontId="33" fillId="8" borderId="10" xfId="0" applyFont="1" applyFill="1" applyBorder="1" applyAlignment="1">
      <alignment horizontal="center" vertical="top" wrapText="1"/>
    </xf>
    <xf numFmtId="0" fontId="33" fillId="11" borderId="24" xfId="0" applyFont="1" applyFill="1" applyBorder="1" applyAlignment="1">
      <alignment horizontal="center" vertical="top" wrapText="1"/>
    </xf>
    <xf numFmtId="0" fontId="8" fillId="2" borderId="5" xfId="3" applyFont="1" applyFill="1" applyBorder="1" applyAlignment="1">
      <alignment horizontal="center" vertical="top"/>
    </xf>
    <xf numFmtId="0" fontId="8" fillId="0" borderId="1" xfId="3" quotePrefix="1" applyFont="1" applyFill="1" applyBorder="1" applyAlignment="1">
      <alignment vertical="top" wrapText="1"/>
    </xf>
    <xf numFmtId="0" fontId="8" fillId="0" borderId="1" xfId="3" applyFont="1" applyFill="1" applyBorder="1" applyAlignment="1">
      <alignment vertical="top" wrapText="1"/>
    </xf>
    <xf numFmtId="0" fontId="8" fillId="0" borderId="6" xfId="3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" xfId="3" applyNumberFormat="1" applyFont="1" applyFill="1" applyBorder="1" applyAlignment="1">
      <alignment vertical="top" wrapText="1"/>
    </xf>
    <xf numFmtId="0" fontId="8" fillId="0" borderId="7" xfId="3" applyFont="1" applyFill="1" applyBorder="1" applyAlignment="1">
      <alignment vertical="top" wrapText="1"/>
    </xf>
    <xf numFmtId="0" fontId="8" fillId="0" borderId="6" xfId="3" applyNumberFormat="1" applyFont="1" applyFill="1" applyBorder="1" applyAlignment="1">
      <alignment vertical="top" wrapText="1"/>
    </xf>
    <xf numFmtId="0" fontId="8" fillId="0" borderId="7" xfId="3" applyNumberFormat="1" applyFont="1" applyFill="1" applyBorder="1" applyAlignment="1">
      <alignment vertical="top" wrapText="1"/>
    </xf>
    <xf numFmtId="0" fontId="8" fillId="0" borderId="0" xfId="3" applyFont="1" applyFill="1" applyBorder="1" applyAlignment="1">
      <alignment vertical="top" wrapText="1"/>
    </xf>
    <xf numFmtId="0" fontId="34" fillId="0" borderId="1" xfId="0" applyFont="1" applyBorder="1"/>
    <xf numFmtId="49" fontId="15" fillId="3" borderId="6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0" fontId="14" fillId="0" borderId="4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25" fillId="0" borderId="42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43" xfId="3" applyFont="1" applyFill="1" applyBorder="1" applyAlignment="1">
      <alignment horizontal="center" vertical="center" wrapText="1"/>
    </xf>
    <xf numFmtId="0" fontId="25" fillId="0" borderId="56" xfId="3" applyFont="1" applyFill="1" applyBorder="1" applyAlignment="1">
      <alignment horizontal="center" vertical="center" wrapText="1"/>
    </xf>
    <xf numFmtId="0" fontId="25" fillId="0" borderId="58" xfId="3" applyFont="1" applyFill="1" applyBorder="1" applyAlignment="1">
      <alignment horizontal="center" vertical="center" wrapText="1"/>
    </xf>
    <xf numFmtId="0" fontId="25" fillId="0" borderId="60" xfId="3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/>
    </xf>
    <xf numFmtId="0" fontId="4" fillId="13" borderId="36" xfId="1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 wrapText="1"/>
    </xf>
    <xf numFmtId="0" fontId="10" fillId="13" borderId="52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10" fillId="13" borderId="46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 vertical="center"/>
    </xf>
    <xf numFmtId="0" fontId="5" fillId="13" borderId="53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13" borderId="24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4" fillId="13" borderId="37" xfId="1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/>
    </xf>
    <xf numFmtId="0" fontId="3" fillId="13" borderId="41" xfId="0" applyFont="1" applyFill="1" applyBorder="1" applyAlignment="1" applyProtection="1">
      <alignment horizontal="center" vertical="top"/>
    </xf>
    <xf numFmtId="0" fontId="17" fillId="13" borderId="64" xfId="0" applyFont="1" applyFill="1" applyBorder="1" applyAlignment="1" applyProtection="1">
      <alignment horizontal="center" vertical="center"/>
    </xf>
    <xf numFmtId="0" fontId="17" fillId="13" borderId="64" xfId="0" quotePrefix="1" applyFont="1" applyFill="1" applyBorder="1" applyAlignment="1" applyProtection="1">
      <alignment horizontal="center" vertical="center"/>
    </xf>
    <xf numFmtId="0" fontId="17" fillId="13" borderId="28" xfId="0" quotePrefix="1" applyFont="1" applyFill="1" applyBorder="1" applyAlignment="1" applyProtection="1">
      <alignment horizontal="center" vertical="center"/>
    </xf>
    <xf numFmtId="0" fontId="17" fillId="13" borderId="45" xfId="0" applyFont="1" applyFill="1" applyBorder="1" applyAlignment="1" applyProtection="1">
      <alignment horizontal="center" vertical="center"/>
    </xf>
    <xf numFmtId="0" fontId="17" fillId="13" borderId="28" xfId="0" applyFont="1" applyFill="1" applyBorder="1" applyAlignment="1" applyProtection="1">
      <alignment horizontal="center" vertical="center"/>
    </xf>
    <xf numFmtId="0" fontId="16" fillId="13" borderId="41" xfId="0" applyFont="1" applyFill="1" applyBorder="1" applyAlignment="1" applyProtection="1">
      <alignment horizontal="center" vertical="center"/>
    </xf>
    <xf numFmtId="0" fontId="17" fillId="13" borderId="46" xfId="0" applyFont="1" applyFill="1" applyBorder="1" applyAlignment="1" applyProtection="1">
      <alignment horizontal="center" vertical="center"/>
    </xf>
    <xf numFmtId="0" fontId="17" fillId="13" borderId="24" xfId="0" applyFont="1" applyFill="1" applyBorder="1" applyAlignment="1" applyProtection="1">
      <alignment horizontal="center" vertical="center"/>
    </xf>
    <xf numFmtId="0" fontId="17" fillId="13" borderId="41" xfId="0" applyFont="1" applyFill="1" applyBorder="1" applyAlignment="1" applyProtection="1">
      <alignment horizontal="center" vertical="center"/>
    </xf>
    <xf numFmtId="0" fontId="16" fillId="13" borderId="24" xfId="0" applyFont="1" applyFill="1" applyBorder="1" applyAlignment="1" applyProtection="1">
      <alignment horizontal="center" vertical="center"/>
    </xf>
    <xf numFmtId="0" fontId="4" fillId="13" borderId="65" xfId="1" applyFont="1" applyFill="1" applyBorder="1" applyAlignment="1">
      <alignment horizontal="center" vertical="center" wrapText="1"/>
    </xf>
    <xf numFmtId="0" fontId="22" fillId="13" borderId="6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33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0" fontId="15" fillId="3" borderId="5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top"/>
    </xf>
    <xf numFmtId="0" fontId="11" fillId="0" borderId="15" xfId="0" applyFont="1" applyBorder="1" applyAlignment="1" applyProtection="1">
      <alignment horizontal="center" vertical="top"/>
    </xf>
    <xf numFmtId="0" fontId="21" fillId="0" borderId="3" xfId="1" applyFont="1" applyFill="1" applyBorder="1" applyAlignment="1" applyProtection="1">
      <alignment horizontal="center" vertical="center" wrapText="1"/>
    </xf>
    <xf numFmtId="0" fontId="20" fillId="0" borderId="50" xfId="7" applyBorder="1" applyAlignment="1" applyProtection="1">
      <alignment horizontal="center"/>
    </xf>
    <xf numFmtId="0" fontId="3" fillId="0" borderId="49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2" fillId="5" borderId="21" xfId="1" applyFont="1" applyFill="1" applyBorder="1" applyAlignment="1" applyProtection="1">
      <alignment horizontal="center" vertical="center" textRotation="180"/>
    </xf>
    <xf numFmtId="0" fontId="2" fillId="5" borderId="10" xfId="1" applyFont="1" applyFill="1" applyBorder="1" applyAlignment="1" applyProtection="1">
      <alignment horizontal="center" vertical="center" textRotation="180"/>
    </xf>
    <xf numFmtId="0" fontId="2" fillId="5" borderId="40" xfId="1" applyFont="1" applyFill="1" applyBorder="1" applyAlignment="1" applyProtection="1">
      <alignment horizontal="center" vertical="center" textRotation="180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50" xfId="1" applyFont="1" applyFill="1" applyBorder="1" applyAlignment="1" applyProtection="1">
      <alignment horizontal="left" vertical="center" wrapText="1"/>
    </xf>
    <xf numFmtId="0" fontId="28" fillId="3" borderId="65" xfId="1" applyFont="1" applyFill="1" applyBorder="1" applyAlignment="1" applyProtection="1">
      <alignment horizontal="center" vertical="center" wrapText="1"/>
      <protection locked="0"/>
    </xf>
    <xf numFmtId="0" fontId="28" fillId="3" borderId="9" xfId="1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left" vertical="center"/>
    </xf>
    <xf numFmtId="0" fontId="2" fillId="0" borderId="47" xfId="1" applyFont="1" applyFill="1" applyBorder="1" applyAlignment="1" applyProtection="1">
      <alignment horizontal="left" vertical="center" wrapText="1"/>
    </xf>
    <xf numFmtId="0" fontId="28" fillId="3" borderId="38" xfId="1" applyFont="1" applyFill="1" applyBorder="1" applyAlignment="1" applyProtection="1">
      <alignment horizontal="center" vertical="center" wrapText="1"/>
      <protection locked="0"/>
    </xf>
    <xf numFmtId="0" fontId="28" fillId="3" borderId="66" xfId="1" applyFont="1" applyFill="1" applyBorder="1" applyAlignment="1" applyProtection="1">
      <alignment horizontal="center" vertical="center" wrapText="1"/>
      <protection locked="0"/>
    </xf>
    <xf numFmtId="0" fontId="2" fillId="0" borderId="44" xfId="1" applyFont="1" applyFill="1" applyBorder="1" applyAlignment="1" applyProtection="1">
      <alignment horizontal="center" vertical="center" wrapText="1"/>
    </xf>
    <xf numFmtId="0" fontId="2" fillId="0" borderId="23" xfId="1" applyFont="1" applyFill="1" applyBorder="1" applyAlignment="1" applyProtection="1">
      <alignment horizontal="center" vertical="center" wrapText="1"/>
    </xf>
    <xf numFmtId="0" fontId="2" fillId="13" borderId="28" xfId="1" applyFont="1" applyFill="1" applyBorder="1" applyAlignment="1" applyProtection="1">
      <alignment horizontal="center" vertical="center" textRotation="180" wrapText="1"/>
    </xf>
    <xf numFmtId="0" fontId="2" fillId="13" borderId="24" xfId="1" applyFont="1" applyFill="1" applyBorder="1" applyAlignment="1" applyProtection="1">
      <alignment horizontal="center" vertical="center" textRotation="180" wrapText="1"/>
    </xf>
    <xf numFmtId="0" fontId="2" fillId="13" borderId="41" xfId="1" applyFont="1" applyFill="1" applyBorder="1" applyAlignment="1" applyProtection="1">
      <alignment horizontal="center" vertical="center" textRotation="180" wrapText="1"/>
    </xf>
    <xf numFmtId="0" fontId="2" fillId="11" borderId="28" xfId="1" applyFont="1" applyFill="1" applyBorder="1" applyAlignment="1" applyProtection="1">
      <alignment horizontal="center" vertical="center" textRotation="180" wrapText="1"/>
    </xf>
    <xf numFmtId="0" fontId="2" fillId="11" borderId="24" xfId="1" applyFont="1" applyFill="1" applyBorder="1" applyAlignment="1" applyProtection="1">
      <alignment horizontal="center" vertical="center" textRotation="180" wrapText="1"/>
    </xf>
    <xf numFmtId="0" fontId="2" fillId="11" borderId="41" xfId="1" applyFont="1" applyFill="1" applyBorder="1" applyAlignment="1" applyProtection="1">
      <alignment horizontal="center" vertical="center" textRotation="180" wrapText="1"/>
    </xf>
    <xf numFmtId="0" fontId="2" fillId="6" borderId="21" xfId="1" applyFont="1" applyFill="1" applyBorder="1" applyAlignment="1" applyProtection="1">
      <alignment horizontal="center" vertical="center" textRotation="180" wrapText="1"/>
    </xf>
    <xf numFmtId="0" fontId="2" fillId="6" borderId="10" xfId="1" applyFont="1" applyFill="1" applyBorder="1" applyAlignment="1" applyProtection="1">
      <alignment horizontal="center" vertical="center" textRotation="180" wrapText="1"/>
    </xf>
    <xf numFmtId="0" fontId="2" fillId="6" borderId="40" xfId="1" applyFont="1" applyFill="1" applyBorder="1" applyAlignment="1" applyProtection="1">
      <alignment horizontal="center" vertical="center" textRotation="180" wrapText="1"/>
    </xf>
    <xf numFmtId="0" fontId="2" fillId="7" borderId="21" xfId="1" applyFont="1" applyFill="1" applyBorder="1" applyAlignment="1" applyProtection="1">
      <alignment horizontal="center" vertical="center" textRotation="180" wrapText="1"/>
    </xf>
    <xf numFmtId="0" fontId="2" fillId="7" borderId="10" xfId="1" applyFont="1" applyFill="1" applyBorder="1" applyAlignment="1" applyProtection="1">
      <alignment horizontal="center" vertical="center" textRotation="180" wrapText="1"/>
    </xf>
    <xf numFmtId="0" fontId="2" fillId="7" borderId="40" xfId="1" applyFont="1" applyFill="1" applyBorder="1" applyAlignment="1" applyProtection="1">
      <alignment horizontal="center" vertical="center" textRotation="180" wrapText="1"/>
    </xf>
    <xf numFmtId="0" fontId="2" fillId="8" borderId="21" xfId="1" applyFont="1" applyFill="1" applyBorder="1" applyAlignment="1" applyProtection="1">
      <alignment horizontal="center" vertical="center" textRotation="180" wrapText="1"/>
    </xf>
    <xf numFmtId="0" fontId="2" fillId="8" borderId="10" xfId="1" applyFont="1" applyFill="1" applyBorder="1" applyAlignment="1" applyProtection="1">
      <alignment horizontal="center" vertical="center" textRotation="180" wrapText="1"/>
    </xf>
    <xf numFmtId="0" fontId="2" fillId="8" borderId="40" xfId="1" applyFont="1" applyFill="1" applyBorder="1" applyAlignment="1" applyProtection="1">
      <alignment horizontal="center" vertical="center" textRotation="180" wrapText="1"/>
    </xf>
    <xf numFmtId="0" fontId="2" fillId="9" borderId="21" xfId="1" applyFont="1" applyFill="1" applyBorder="1" applyAlignment="1" applyProtection="1">
      <alignment horizontal="center" vertical="center" textRotation="180" wrapText="1"/>
    </xf>
    <xf numFmtId="0" fontId="2" fillId="9" borderId="10" xfId="1" applyFont="1" applyFill="1" applyBorder="1" applyAlignment="1" applyProtection="1">
      <alignment horizontal="center" vertical="center" textRotation="180" wrapText="1"/>
    </xf>
    <xf numFmtId="0" fontId="2" fillId="9" borderId="40" xfId="1" applyFont="1" applyFill="1" applyBorder="1" applyAlignment="1" applyProtection="1">
      <alignment horizontal="center" vertical="center" textRotation="180" wrapText="1"/>
    </xf>
    <xf numFmtId="0" fontId="2" fillId="10" borderId="21" xfId="1" applyFont="1" applyFill="1" applyBorder="1" applyAlignment="1" applyProtection="1">
      <alignment horizontal="center" vertical="center" textRotation="180" wrapText="1"/>
    </xf>
    <xf numFmtId="0" fontId="2" fillId="10" borderId="10" xfId="1" applyFont="1" applyFill="1" applyBorder="1" applyAlignment="1" applyProtection="1">
      <alignment horizontal="center" vertical="center" textRotation="180" wrapText="1"/>
    </xf>
    <xf numFmtId="0" fontId="2" fillId="10" borderId="40" xfId="1" applyFont="1" applyFill="1" applyBorder="1" applyAlignment="1" applyProtection="1">
      <alignment horizontal="center" vertical="center" textRotation="180" wrapText="1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22" fillId="10" borderId="28" xfId="0" applyFont="1" applyFill="1" applyBorder="1" applyAlignment="1">
      <alignment horizontal="center" vertical="center" wrapText="1"/>
    </xf>
    <xf numFmtId="0" fontId="3" fillId="10" borderId="29" xfId="0" quotePrefix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32" xfId="0" quotePrefix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45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22" fillId="11" borderId="21" xfId="0" applyFont="1" applyFill="1" applyBorder="1" applyAlignment="1">
      <alignment horizontal="center" vertical="center" wrapText="1"/>
    </xf>
    <xf numFmtId="0" fontId="22" fillId="11" borderId="28" xfId="0" applyFont="1" applyFill="1" applyBorder="1" applyAlignment="1">
      <alignment horizontal="center" vertical="center" wrapText="1"/>
    </xf>
    <xf numFmtId="0" fontId="3" fillId="11" borderId="29" xfId="0" quotePrefix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39" xfId="0" quotePrefix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0" fontId="22" fillId="11" borderId="22" xfId="0" applyFont="1" applyFill="1" applyBorder="1" applyAlignment="1">
      <alignment horizontal="center" vertical="center" wrapText="1"/>
    </xf>
    <xf numFmtId="0" fontId="3" fillId="11" borderId="11" xfId="0" applyNumberFormat="1" applyFont="1" applyFill="1" applyBorder="1" applyAlignment="1">
      <alignment horizontal="center" vertical="center" wrapText="1"/>
    </xf>
    <xf numFmtId="0" fontId="3" fillId="11" borderId="31" xfId="0" applyNumberFormat="1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27" xfId="0" applyFont="1" applyFill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49" fontId="3" fillId="10" borderId="29" xfId="0" quotePrefix="1" applyNumberFormat="1" applyFont="1" applyFill="1" applyBorder="1" applyAlignment="1">
      <alignment horizontal="center" vertical="center" wrapText="1"/>
    </xf>
    <xf numFmtId="49" fontId="3" fillId="10" borderId="10" xfId="0" applyNumberFormat="1" applyFont="1" applyFill="1" applyBorder="1" applyAlignment="1">
      <alignment horizontal="center" vertical="center" wrapText="1"/>
    </xf>
    <xf numFmtId="49" fontId="3" fillId="10" borderId="24" xfId="0" applyNumberFormat="1" applyFont="1" applyFill="1" applyBorder="1" applyAlignment="1">
      <alignment horizontal="center" vertical="center" wrapText="1"/>
    </xf>
    <xf numFmtId="49" fontId="3" fillId="11" borderId="29" xfId="0" quotePrefix="1" applyNumberFormat="1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49" fontId="3" fillId="11" borderId="24" xfId="0" applyNumberFormat="1" applyFont="1" applyFill="1" applyBorder="1" applyAlignment="1">
      <alignment horizontal="center" vertical="center" wrapText="1"/>
    </xf>
    <xf numFmtId="0" fontId="3" fillId="11" borderId="32" xfId="0" quotePrefix="1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3" fillId="11" borderId="45" xfId="0" applyFont="1" applyFill="1" applyBorder="1" applyAlignment="1">
      <alignment horizontal="center" vertical="center" wrapText="1"/>
    </xf>
    <xf numFmtId="0" fontId="22" fillId="10" borderId="3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 vertical="center" wrapText="1"/>
    </xf>
    <xf numFmtId="0" fontId="3" fillId="11" borderId="3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0" borderId="30" xfId="0" applyNumberFormat="1" applyFont="1" applyFill="1" applyBorder="1" applyAlignment="1">
      <alignment horizontal="center" vertical="center" wrapText="1"/>
    </xf>
    <xf numFmtId="0" fontId="3" fillId="10" borderId="11" xfId="0" applyNumberFormat="1" applyFont="1" applyFill="1" applyBorder="1" applyAlignment="1">
      <alignment horizontal="center" vertical="center" wrapText="1"/>
    </xf>
    <xf numFmtId="0" fontId="3" fillId="10" borderId="31" xfId="0" applyNumberFormat="1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11" fillId="11" borderId="31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50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5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44" fontId="22" fillId="7" borderId="33" xfId="6" applyFont="1" applyFill="1" applyBorder="1" applyAlignment="1">
      <alignment horizontal="center" vertical="center" wrapText="1"/>
    </xf>
    <xf numFmtId="44" fontId="22" fillId="7" borderId="34" xfId="6" applyFont="1" applyFill="1" applyBorder="1" applyAlignment="1">
      <alignment horizontal="center" vertical="center" wrapText="1"/>
    </xf>
    <xf numFmtId="44" fontId="22" fillId="7" borderId="22" xfId="6" applyFont="1" applyFill="1" applyBorder="1" applyAlignment="1">
      <alignment horizontal="center" vertical="center" wrapText="1"/>
    </xf>
    <xf numFmtId="0" fontId="3" fillId="7" borderId="30" xfId="0" applyNumberFormat="1" applyFont="1" applyFill="1" applyBorder="1" applyAlignment="1">
      <alignment horizontal="center" vertical="center" wrapText="1"/>
    </xf>
    <xf numFmtId="0" fontId="3" fillId="7" borderId="11" xfId="0" applyNumberFormat="1" applyFont="1" applyFill="1" applyBorder="1" applyAlignment="1">
      <alignment horizontal="center" vertical="center" wrapText="1"/>
    </xf>
    <xf numFmtId="0" fontId="3" fillId="7" borderId="31" xfId="0" applyNumberFormat="1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5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5" xfId="0" quotePrefix="1" applyFont="1" applyFill="1" applyBorder="1" applyAlignment="1">
      <alignment horizontal="center" vertical="center" wrapText="1"/>
    </xf>
    <xf numFmtId="0" fontId="3" fillId="6" borderId="26" xfId="0" quotePrefix="1" applyFont="1" applyFill="1" applyBorder="1" applyAlignment="1">
      <alignment horizontal="center" vertical="center" wrapText="1"/>
    </xf>
    <xf numFmtId="0" fontId="3" fillId="6" borderId="27" xfId="0" quotePrefix="1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49" fontId="3" fillId="6" borderId="30" xfId="0" quotePrefix="1" applyNumberFormat="1" applyFont="1" applyFill="1" applyBorder="1" applyAlignment="1">
      <alignment horizontal="center" vertical="center" wrapText="1"/>
    </xf>
    <xf numFmtId="49" fontId="3" fillId="6" borderId="11" xfId="0" quotePrefix="1" applyNumberFormat="1" applyFont="1" applyFill="1" applyBorder="1" applyAlignment="1">
      <alignment horizontal="center" vertical="center" wrapText="1"/>
    </xf>
    <xf numFmtId="49" fontId="3" fillId="6" borderId="31" xfId="0" quotePrefix="1" applyNumberFormat="1" applyFont="1" applyFill="1" applyBorder="1" applyAlignment="1">
      <alignment horizontal="center" vertical="center" wrapText="1"/>
    </xf>
    <xf numFmtId="0" fontId="3" fillId="6" borderId="30" xfId="0" quotePrefix="1" applyFont="1" applyFill="1" applyBorder="1" applyAlignment="1">
      <alignment horizontal="center" vertical="center" wrapText="1"/>
    </xf>
    <xf numFmtId="44" fontId="22" fillId="6" borderId="33" xfId="6" applyFont="1" applyFill="1" applyBorder="1" applyAlignment="1">
      <alignment horizontal="center" vertical="center" wrapText="1"/>
    </xf>
    <xf numFmtId="44" fontId="22" fillId="6" borderId="34" xfId="6" applyFont="1" applyFill="1" applyBorder="1" applyAlignment="1">
      <alignment horizontal="center" vertical="center" wrapText="1"/>
    </xf>
    <xf numFmtId="44" fontId="22" fillId="6" borderId="22" xfId="6" applyFont="1" applyFill="1" applyBorder="1" applyAlignment="1">
      <alignment horizontal="center" vertical="center" wrapText="1"/>
    </xf>
    <xf numFmtId="0" fontId="3" fillId="6" borderId="30" xfId="0" applyNumberFormat="1" applyFont="1" applyFill="1" applyBorder="1" applyAlignment="1">
      <alignment horizontal="center" vertical="center" wrapText="1"/>
    </xf>
    <xf numFmtId="0" fontId="3" fillId="6" borderId="11" xfId="0" applyNumberFormat="1" applyFont="1" applyFill="1" applyBorder="1" applyAlignment="1">
      <alignment horizontal="center" vertical="center" wrapText="1"/>
    </xf>
    <xf numFmtId="0" fontId="3" fillId="6" borderId="31" xfId="0" applyNumberFormat="1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23" fillId="6" borderId="22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22" fillId="9" borderId="52" xfId="0" applyFont="1" applyFill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 wrapText="1"/>
    </xf>
    <xf numFmtId="0" fontId="22" fillId="9" borderId="28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49" fontId="3" fillId="8" borderId="29" xfId="0" quotePrefix="1" applyNumberFormat="1" applyFont="1" applyFill="1" applyBorder="1" applyAlignment="1">
      <alignment horizontal="center" vertical="center" wrapText="1"/>
    </xf>
    <xf numFmtId="49" fontId="3" fillId="8" borderId="10" xfId="0" quotePrefix="1" applyNumberFormat="1" applyFont="1" applyFill="1" applyBorder="1" applyAlignment="1">
      <alignment horizontal="center" vertical="center" wrapText="1"/>
    </xf>
    <xf numFmtId="49" fontId="3" fillId="8" borderId="24" xfId="0" quotePrefix="1" applyNumberFormat="1" applyFont="1" applyFill="1" applyBorder="1" applyAlignment="1">
      <alignment horizontal="center" vertical="center" wrapText="1"/>
    </xf>
    <xf numFmtId="0" fontId="5" fillId="8" borderId="54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11" fillId="8" borderId="51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49" fontId="3" fillId="9" borderId="29" xfId="0" quotePrefix="1" applyNumberFormat="1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>
      <alignment horizontal="center" vertical="center" wrapText="1"/>
    </xf>
    <xf numFmtId="49" fontId="3" fillId="9" borderId="24" xfId="0" applyNumberFormat="1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9" xfId="0" quotePrefix="1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23" fillId="7" borderId="34" xfId="0" applyFont="1" applyFill="1" applyBorder="1" applyAlignment="1">
      <alignment horizontal="center" vertical="center" wrapText="1"/>
    </xf>
    <xf numFmtId="0" fontId="23" fillId="7" borderId="22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49" fontId="3" fillId="7" borderId="30" xfId="0" quotePrefix="1" applyNumberFormat="1" applyFont="1" applyFill="1" applyBorder="1" applyAlignment="1">
      <alignment horizontal="center" vertical="center" wrapText="1"/>
    </xf>
    <xf numFmtId="49" fontId="3" fillId="7" borderId="11" xfId="0" quotePrefix="1" applyNumberFormat="1" applyFont="1" applyFill="1" applyBorder="1" applyAlignment="1">
      <alignment horizontal="center" vertical="center" wrapText="1"/>
    </xf>
    <xf numFmtId="49" fontId="3" fillId="7" borderId="31" xfId="0" quotePrefix="1" applyNumberFormat="1" applyFont="1" applyFill="1" applyBorder="1" applyAlignment="1">
      <alignment horizontal="center" vertical="center" wrapText="1"/>
    </xf>
    <xf numFmtId="0" fontId="3" fillId="7" borderId="30" xfId="0" quotePrefix="1" applyFont="1" applyFill="1" applyBorder="1" applyAlignment="1">
      <alignment horizontal="center" vertical="center" wrapText="1"/>
    </xf>
    <xf numFmtId="0" fontId="3" fillId="7" borderId="25" xfId="0" quotePrefix="1" applyFont="1" applyFill="1" applyBorder="1" applyAlignment="1">
      <alignment horizontal="center" vertical="center" wrapText="1"/>
    </xf>
    <xf numFmtId="0" fontId="3" fillId="7" borderId="26" xfId="0" quotePrefix="1" applyFont="1" applyFill="1" applyBorder="1" applyAlignment="1">
      <alignment horizontal="center" vertical="center" wrapText="1"/>
    </xf>
    <xf numFmtId="0" fontId="3" fillId="7" borderId="27" xfId="0" quotePrefix="1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39" xfId="0" quotePrefix="1" applyFont="1" applyFill="1" applyBorder="1" applyAlignment="1">
      <alignment horizontal="center" vertical="center" wrapText="1"/>
    </xf>
    <xf numFmtId="0" fontId="3" fillId="8" borderId="40" xfId="0" quotePrefix="1" applyFont="1" applyFill="1" applyBorder="1" applyAlignment="1">
      <alignment horizontal="center" vertical="center" wrapText="1"/>
    </xf>
    <xf numFmtId="0" fontId="3" fillId="8" borderId="41" xfId="0" quotePrefix="1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9" borderId="32" xfId="0" quotePrefix="1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5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2" fillId="8" borderId="28" xfId="0" applyFont="1" applyFill="1" applyBorder="1" applyAlignment="1">
      <alignment horizontal="center" vertical="center" wrapText="1"/>
    </xf>
    <xf numFmtId="0" fontId="23" fillId="8" borderId="21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49" fontId="3" fillId="5" borderId="29" xfId="0" quotePrefix="1" applyNumberFormat="1" applyFont="1" applyFill="1" applyBorder="1" applyAlignment="1">
      <alignment horizontal="center" vertical="center" wrapText="1"/>
    </xf>
    <xf numFmtId="49" fontId="3" fillId="5" borderId="10" xfId="0" quotePrefix="1" applyNumberFormat="1" applyFont="1" applyFill="1" applyBorder="1" applyAlignment="1">
      <alignment horizontal="center" vertical="center" wrapText="1"/>
    </xf>
    <xf numFmtId="49" fontId="3" fillId="5" borderId="24" xfId="0" quotePrefix="1" applyNumberFormat="1" applyFont="1" applyFill="1" applyBorder="1" applyAlignment="1">
      <alignment horizontal="center" vertical="center" wrapText="1"/>
    </xf>
    <xf numFmtId="0" fontId="3" fillId="5" borderId="32" xfId="0" quotePrefix="1" applyFont="1" applyFill="1" applyBorder="1" applyAlignment="1">
      <alignment horizontal="center" vertical="center" wrapText="1"/>
    </xf>
    <xf numFmtId="0" fontId="3" fillId="5" borderId="18" xfId="0" quotePrefix="1" applyFont="1" applyFill="1" applyBorder="1" applyAlignment="1">
      <alignment horizontal="center" vertical="center" wrapText="1"/>
    </xf>
    <xf numFmtId="0" fontId="3" fillId="5" borderId="45" xfId="0" quotePrefix="1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11" fillId="13" borderId="30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8" borderId="29" xfId="0" applyNumberFormat="1" applyFont="1" applyFill="1" applyBorder="1" applyAlignment="1">
      <alignment horizontal="center" vertical="center" wrapText="1"/>
    </xf>
    <xf numFmtId="0" fontId="3" fillId="8" borderId="29" xfId="0" quotePrefix="1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10" fillId="13" borderId="50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49" fontId="3" fillId="13" borderId="29" xfId="0" quotePrefix="1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horizontal="center" vertical="center" wrapText="1"/>
    </xf>
    <xf numFmtId="49" fontId="3" fillId="13" borderId="24" xfId="0" applyNumberFormat="1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3" fillId="13" borderId="32" xfId="0" quotePrefix="1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5" fillId="13" borderId="54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 horizontal="center" vertical="center"/>
    </xf>
    <xf numFmtId="0" fontId="3" fillId="13" borderId="30" xfId="0" quotePrefix="1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22" fillId="13" borderId="15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48" xfId="0" applyNumberFormat="1" applyFont="1" applyFill="1" applyBorder="1" applyAlignment="1">
      <alignment horizontal="center" vertical="center" wrapText="1"/>
    </xf>
    <xf numFmtId="0" fontId="3" fillId="13" borderId="43" xfId="0" applyNumberFormat="1" applyFont="1" applyFill="1" applyBorder="1" applyAlignment="1">
      <alignment horizontal="center" vertical="center" wrapText="1"/>
    </xf>
    <xf numFmtId="0" fontId="3" fillId="13" borderId="84" xfId="0" applyNumberFormat="1" applyFont="1" applyFill="1" applyBorder="1" applyAlignment="1">
      <alignment horizontal="center" vertical="center" wrapText="1"/>
    </xf>
    <xf numFmtId="0" fontId="3" fillId="13" borderId="48" xfId="0" quotePrefix="1" applyFont="1" applyFill="1" applyBorder="1" applyAlignment="1">
      <alignment horizontal="center" vertical="center" wrapText="1"/>
    </xf>
    <xf numFmtId="0" fontId="3" fillId="13" borderId="43" xfId="0" quotePrefix="1" applyFont="1" applyFill="1" applyBorder="1" applyAlignment="1">
      <alignment horizontal="center" vertical="center" wrapText="1"/>
    </xf>
    <xf numFmtId="0" fontId="3" fillId="13" borderId="84" xfId="0" quotePrefix="1" applyFont="1" applyFill="1" applyBorder="1" applyAlignment="1">
      <alignment horizontal="center" vertical="center" wrapText="1"/>
    </xf>
    <xf numFmtId="0" fontId="3" fillId="13" borderId="25" xfId="0" quotePrefix="1" applyFont="1" applyFill="1" applyBorder="1" applyAlignment="1">
      <alignment horizontal="center" vertical="center" wrapText="1"/>
    </xf>
    <xf numFmtId="0" fontId="3" fillId="13" borderId="26" xfId="0" quotePrefix="1" applyFont="1" applyFill="1" applyBorder="1" applyAlignment="1">
      <alignment horizontal="center" vertical="center" wrapText="1"/>
    </xf>
    <xf numFmtId="0" fontId="3" fillId="13" borderId="27" xfId="0" quotePrefix="1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3" fillId="9" borderId="10" xfId="0" applyFont="1" applyFill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3" fillId="9" borderId="19" xfId="0" applyFont="1" applyFill="1" applyBorder="1" applyAlignment="1" applyProtection="1">
      <alignment horizontal="center" vertical="top" wrapText="1"/>
    </xf>
    <xf numFmtId="0" fontId="33" fillId="9" borderId="10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 applyProtection="1">
      <alignment horizontal="center" vertical="top" wrapText="1"/>
    </xf>
    <xf numFmtId="0" fontId="33" fillId="10" borderId="10" xfId="0" applyFont="1" applyFill="1" applyBorder="1" applyAlignment="1">
      <alignment horizontal="center" vertical="top" wrapText="1"/>
    </xf>
    <xf numFmtId="0" fontId="3" fillId="10" borderId="10" xfId="0" applyFont="1" applyFill="1" applyBorder="1" applyAlignment="1" applyProtection="1">
      <alignment horizontal="center" vertical="top" wrapText="1"/>
    </xf>
    <xf numFmtId="0" fontId="3" fillId="6" borderId="10" xfId="0" applyFont="1" applyFill="1" applyBorder="1" applyAlignment="1" applyProtection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4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3" fillId="5" borderId="29" xfId="0" applyFont="1" applyFill="1" applyBorder="1" applyAlignment="1" applyProtection="1">
      <alignment horizontal="center" vertical="top"/>
    </xf>
    <xf numFmtId="0" fontId="3" fillId="5" borderId="10" xfId="0" applyFont="1" applyFill="1" applyBorder="1" applyAlignment="1" applyProtection="1">
      <alignment horizontal="center" vertical="top"/>
    </xf>
    <xf numFmtId="0" fontId="3" fillId="7" borderId="10" xfId="0" applyFont="1" applyFill="1" applyBorder="1" applyAlignment="1" applyProtection="1">
      <alignment horizontal="center" vertical="top" wrapText="1"/>
    </xf>
    <xf numFmtId="0" fontId="3" fillId="8" borderId="10" xfId="0" applyFont="1" applyFill="1" applyBorder="1" applyAlignment="1" applyProtection="1">
      <alignment horizontal="center" vertical="top"/>
    </xf>
    <xf numFmtId="0" fontId="3" fillId="8" borderId="24" xfId="0" applyFont="1" applyFill="1" applyBorder="1" applyAlignment="1" applyProtection="1">
      <alignment horizontal="center" vertical="top"/>
    </xf>
    <xf numFmtId="0" fontId="33" fillId="6" borderId="10" xfId="0" applyFont="1" applyFill="1" applyBorder="1" applyAlignment="1">
      <alignment horizontal="center" vertical="top" wrapText="1"/>
    </xf>
    <xf numFmtId="0" fontId="33" fillId="7" borderId="10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/>
    </xf>
    <xf numFmtId="0" fontId="3" fillId="5" borderId="19" xfId="0" applyFont="1" applyFill="1" applyBorder="1" applyAlignment="1" applyProtection="1">
      <alignment horizontal="center" vertical="top"/>
    </xf>
    <xf numFmtId="0" fontId="3" fillId="6" borderId="19" xfId="0" applyFont="1" applyFill="1" applyBorder="1" applyAlignment="1" applyProtection="1">
      <alignment horizontal="center" vertical="top" wrapText="1"/>
    </xf>
    <xf numFmtId="0" fontId="3" fillId="7" borderId="19" xfId="0" applyFont="1" applyFill="1" applyBorder="1" applyAlignment="1" applyProtection="1">
      <alignment horizontal="center" vertical="top" wrapText="1"/>
    </xf>
    <xf numFmtId="0" fontId="3" fillId="8" borderId="19" xfId="0" applyFont="1" applyFill="1" applyBorder="1" applyAlignment="1" applyProtection="1">
      <alignment horizontal="center" vertical="top"/>
    </xf>
    <xf numFmtId="0" fontId="3" fillId="8" borderId="46" xfId="0" applyFont="1" applyFill="1" applyBorder="1" applyAlignment="1" applyProtection="1">
      <alignment horizontal="center" vertical="top"/>
    </xf>
    <xf numFmtId="0" fontId="14" fillId="0" borderId="0" xfId="0" applyFont="1" applyAlignment="1">
      <alignment horizontal="center" vertical="top"/>
    </xf>
    <xf numFmtId="0" fontId="31" fillId="3" borderId="65" xfId="0" applyFont="1" applyFill="1" applyBorder="1" applyAlignment="1">
      <alignment horizontal="left" vertical="top" wrapText="1"/>
    </xf>
    <xf numFmtId="0" fontId="31" fillId="3" borderId="8" xfId="0" applyFont="1" applyFill="1" applyBorder="1" applyAlignment="1">
      <alignment horizontal="left" vertical="top" wrapText="1"/>
    </xf>
    <xf numFmtId="0" fontId="31" fillId="3" borderId="9" xfId="0" applyFont="1" applyFill="1" applyBorder="1" applyAlignment="1">
      <alignment horizontal="left" vertical="top" wrapText="1"/>
    </xf>
    <xf numFmtId="0" fontId="31" fillId="0" borderId="65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1" fillId="0" borderId="5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49" xfId="0" applyFont="1" applyFill="1" applyBorder="1" applyAlignment="1">
      <alignment horizontal="center" vertical="top" wrapText="1"/>
    </xf>
  </cellXfs>
  <cellStyles count="10">
    <cellStyle name="Link" xfId="7" builtinId="8"/>
    <cellStyle name="Normal" xfId="0" builtinId="0"/>
    <cellStyle name="Normal 2" xfId="8" xr:uid="{00000000-0005-0000-0000-000002000000}"/>
    <cellStyle name="Normal_Ark1" xfId="1" xr:uid="{00000000-0005-0000-0000-000003000000}"/>
    <cellStyle name="Normal_Ark3" xfId="3" xr:uid="{00000000-0005-0000-0000-000004000000}"/>
    <cellStyle name="Normal_Ark4" xfId="4" xr:uid="{00000000-0005-0000-0000-000005000000}"/>
    <cellStyle name="Normal_Ark5" xfId="5" xr:uid="{00000000-0005-0000-0000-000006000000}"/>
    <cellStyle name="Normal_Protokoller" xfId="9" xr:uid="{00000000-0005-0000-0000-000007000000}"/>
    <cellStyle name="Procent" xfId="2" builtinId="5"/>
    <cellStyle name="Valuta" xfId="6" builtinId="4"/>
  </cellStyles>
  <dxfs count="125"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numFmt numFmtId="0" formatCode="General"/>
    </dxf>
    <dxf>
      <numFmt numFmtId="30" formatCode="@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strike val="0"/>
        <outline val="0"/>
        <shadow val="0"/>
        <u val="none"/>
        <vertAlign val="baseline"/>
        <sz val="8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</font>
      <numFmt numFmtId="0" formatCode="General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8"/>
      </font>
      <alignment vertical="top" textRotation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31" fmlaLink="B10" fmlaRange="Operators!$C$2:$C$41" noThreeD="1" sel="1" val="0"/>
</file>

<file path=xl/ctrlProps/ctrlProp2.xml><?xml version="1.0" encoding="utf-8"?>
<formControlPr xmlns="http://schemas.microsoft.com/office/spreadsheetml/2009/9/main" objectType="Drop" dropStyle="combo" dx="31" fmlaLink="B3" fmlaRange="'Country Codes'!$D$2:$D$296" noThreeD="1" sel="1" val="0"/>
</file>

<file path=xl/ctrlProps/ctrlProp3.xml><?xml version="1.0" encoding="utf-8"?>
<formControlPr xmlns="http://schemas.microsoft.com/office/spreadsheetml/2009/9/main" objectType="Drop" dropStyle="combo" dx="31" fmlaLink="B17" fmlaRange="'Aux radio-locating device'!$C$2:$C$5" noThreeD="1" sel="2" val="0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457200</xdr:colOff>
      <xdr:row>39</xdr:row>
      <xdr:rowOff>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0744200" cy="6315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HURTIG GUIDE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Indtast KODNINGSPARAMETRE i arket ”Coding” kolonne B.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Aflæs 15-karakter HEX-koden i række 18 under den ønskede KODNINGSPROTOKOL i kolonnerne F – M.</a:t>
          </a:r>
        </a:p>
        <a:p>
          <a:pPr lvl="0"/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Tjek koden på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https://cospas-sarsat.int/en/beacon-decode-program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UDDYBENDE INFORMATION</a:t>
          </a:r>
        </a:p>
        <a:p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HJÆLPEARKETS STRUKTUR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arket "Coding" ses sammenhængen mellem KODNINGSPARAMETRE (kolonne A) og de 8 PROTOKOLLER (kolonne F - M), som disse indgår i.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arket "Protocol details" ses detaljerede oplysninger om kodningen i hver af de 8 protokoller.</a:t>
          </a:r>
        </a:p>
        <a:p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VALG AF KODNINGSPARAMETRE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Vælg om ELT/PLB ønskes kodet med</a:t>
          </a:r>
        </a:p>
        <a:p>
          <a:r>
            <a:rPr lang="da-DK" sz="110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luftfartøjsidentitet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dvs.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luftfartøjsregistrering eller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- 24-bit Aircraft Address (mode-S adresse) eller med</a:t>
          </a:r>
        </a:p>
        <a:p>
          <a:r>
            <a:rPr lang="da-DK" sz="110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ELT-identitet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dvs.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ELT SN samt COSPAS-SARSAT Type Approval Certificate eller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- 3-bogstavs ICAO operatørkode samt selvvalgt løbenummer.</a:t>
          </a:r>
        </a:p>
        <a:p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VALG AF PROTOKOL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Vælg ønsket protokol blandt de protokoller den aktuelle ELT/PLB kan kodes med. Dette kan ses i ELT’ens dokumentation eller muligvis i Beacon Type Approval Report på Cospas Sarsas site under ”approved beacon models”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https://cospas-sarsat.int/en/beacons-pro/experts-beacon-information/approved-beacon-models-tacs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FLERE ELT’ER TILKNYTTET SAMME LUFTFARTØJ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ELT’er skal kodes unikt. Det gælder også ELT’er tilknyttet samme luftfartøj. 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så tilfælde vælges en protokol, der giver mulighed for kodning med en nummerering (specific ELT number). Typisk kodes fastmonteret ELT med 0 mens de efterfølgende kodes med 1, 2 etc.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ELT Aviation User Protocol (aircraft registration marking) kan alternativt specific ELT number kodes sammen med registration på denne måde: OYXXX/1, OYXXX/2 etc.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Bemærk at protokollen Standard Location, ELT with aircraft 24-bit address ikke har Specific ELT number, denne protokol kan således ikke anvendes til flere ELT’er tilknyttet samme luftfartøj.</a:t>
          </a:r>
        </a:p>
        <a:p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LOCATION PROTOKOL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Såfremt ELT og installation giver mulighed for at inkludere luftfartøjets position i den transmitterede kode anvendes om ønsket en lokation-protokol. Der findes 2 af disse,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Location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eller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Location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Præcisionen for User Location er 4 minutter latitude og longitude, svarende til ca. 4.6 km, præcisionen for Standard Location er 4 sekunder latitude og longitude svarende til ca. 76 meter.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Hvis lokation-protokol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ønskes eller ELT/installation ikke muliggør dette vælges </a:t>
          </a:r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and User Location Protocols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da-DK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RLS Location Protocol</a:t>
          </a: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er en ny protokol (2021), som kan benyttes i ELT'er, som har indbygget RLS (Return Link System). Dette indebærer, at der sendes et signal tilbage til den aktiverede ELT som bekræftelse på at nødsignalet er modtaget. Protokollen koder med ELT-identitet dvs.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ELT SN samt COSPAS-SARSAT Type Approval Certificate.</a:t>
          </a:r>
        </a:p>
        <a:p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66675</xdr:rowOff>
        </xdr:from>
        <xdr:to>
          <xdr:col>2</xdr:col>
          <xdr:colOff>0</xdr:colOff>
          <xdr:row>10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9525</xdr:rowOff>
        </xdr:from>
        <xdr:to>
          <xdr:col>2</xdr:col>
          <xdr:colOff>0</xdr:colOff>
          <xdr:row>2</xdr:row>
          <xdr:rowOff>152400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9525</xdr:rowOff>
        </xdr:from>
        <xdr:to>
          <xdr:col>2</xdr:col>
          <xdr:colOff>0</xdr:colOff>
          <xdr:row>16</xdr:row>
          <xdr:rowOff>142875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44450</xdr:rowOff>
        </xdr:from>
        <xdr:to>
          <xdr:col>33</xdr:col>
          <xdr:colOff>19050</xdr:colOff>
          <xdr:row>0</xdr:row>
          <xdr:rowOff>2451100</xdr:rowOff>
        </xdr:to>
        <xdr:pic>
          <xdr:nvPicPr>
            <xdr:cNvPr id="5" name="Billede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CODING!$A$2:$E$17" spid="_x0000_s28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0" y="44450"/>
              <a:ext cx="7048500" cy="2406650"/>
            </a:xfrm>
            <a:prstGeom prst="rect">
              <a:avLst/>
            </a:prstGeom>
            <a:solidFill>
              <a:schemeClr val="bg1"/>
            </a:solidFill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" displayName="Tabel3" ref="A1:E296" totalsRowShown="0" headerRowDxfId="120" dataDxfId="118" headerRowBorderDxfId="119" tableBorderDxfId="117" totalsRowBorderDxfId="116" headerRowCellStyle="Normal_Ark5">
  <autoFilter ref="A1:E296" xr:uid="{00000000-0009-0000-0100-000003000000}"/>
  <sortState xmlns:xlrd2="http://schemas.microsoft.com/office/spreadsheetml/2017/richdata2" ref="A2:E296">
    <sortCondition descending="1" ref="E2:E296"/>
    <sortCondition ref="A2:A296"/>
  </sortState>
  <tableColumns count="5">
    <tableColumn id="1" xr3:uid="{00000000-0010-0000-0000-000001000000}" name="CC" dataDxfId="115" dataCellStyle="Normal_Ark5"/>
    <tableColumn id="2" xr3:uid="{00000000-0010-0000-0000-000002000000}" name="Country" dataDxfId="114" dataCellStyle="Normal_Ark5"/>
    <tableColumn id="4" xr3:uid="{00000000-0010-0000-0000-000004000000}" name="Remark" dataDxfId="113" dataCellStyle="Normal_Ark5"/>
    <tableColumn id="3" xr3:uid="{00000000-0010-0000-0000-000003000000}" name="Combo" dataDxfId="112">
      <calculatedColumnFormula>Tabel3[[#This Row],[CC]]&amp;": "&amp;Tabel3[[#This Row],[Country]]&amp; IF(Tabel3[[#This Row],[Remark]]&lt;&gt;""," (" &amp; Tabel3[[#This Row],[Remark]]&amp;")","")</calculatedColumnFormula>
    </tableColumn>
    <tableColumn id="5" xr3:uid="{00000000-0010-0000-0000-000005000000}" name="FirstOnList" dataDxfId="1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1" displayName="Tabel1" ref="A1:C41" totalsRowShown="0" headerRowDxfId="110" dataDxfId="108" headerRowBorderDxfId="109" tableBorderDxfId="107" totalsRowBorderDxfId="106">
  <autoFilter ref="A1:C41" xr:uid="{00000000-0009-0000-0100-000001000000}"/>
  <sortState xmlns:xlrd2="http://schemas.microsoft.com/office/spreadsheetml/2017/richdata2" ref="A2:C41">
    <sortCondition ref="B1:B41"/>
  </sortState>
  <tableColumns count="3">
    <tableColumn id="1" xr3:uid="{00000000-0010-0000-0100-000001000000}" name="ID" dataDxfId="105"/>
    <tableColumn id="2" xr3:uid="{00000000-0010-0000-0100-000002000000}" name="Operator" dataDxfId="104"/>
    <tableColumn id="3" xr3:uid="{00000000-0010-0000-0100-000003000000}" name="Combo" dataDxfId="103">
      <calculatedColumnFormula>Tabel1[[#This Row],[ID]] &amp; " - " &amp; Tabel1[[#This Row],[Operator]]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2" displayName="Tabel2" ref="A1:F41" totalsRowShown="0" headerRowDxfId="102" dataDxfId="100" headerRowBorderDxfId="101" tableBorderDxfId="99" totalsRowBorderDxfId="98" headerRowCellStyle="Procent" dataCellStyle="Procent">
  <autoFilter ref="A1:F41" xr:uid="{00000000-0009-0000-0100-000002000000}"/>
  <tableColumns count="6">
    <tableColumn id="1" xr3:uid="{00000000-0010-0000-0200-000001000000}" name="CHR" dataDxfId="97" dataCellStyle="Procent"/>
    <tableColumn id="2" xr3:uid="{00000000-0010-0000-0200-000002000000}" name="ModBaudotCode" dataDxfId="96" dataCellStyle="Procent"/>
    <tableColumn id="3" xr3:uid="{00000000-0010-0000-0200-000003000000}" name="BL1-12Code" dataDxfId="95" dataCellStyle="Procent"/>
    <tableColumn id="4" xr3:uid="{00000000-0010-0000-0200-000004000000}" name="BIN" dataDxfId="94" dataCellStyle="Procent"/>
    <tableColumn id="5" xr3:uid="{00000000-0010-0000-0200-000005000000}" name="Comment" dataDxfId="93" dataCellStyle="Procent"/>
    <tableColumn id="6" xr3:uid="{00000000-0010-0000-0200-000006000000}" name="CHRrepeat" dataDxfId="92" dataCellStyle="Procent">
      <calculatedColumnFormula>Tabel2[[#This Row],[CHR]]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4" displayName="Tabel4" ref="A1:C3" totalsRowShown="0" headerRowDxfId="91">
  <autoFilter ref="A1:C3" xr:uid="{00000000-0009-0000-0100-000004000000}"/>
  <tableColumns count="3">
    <tableColumn id="1" xr3:uid="{00000000-0010-0000-0300-000001000000}" name="FlagValue" dataDxfId="90"/>
    <tableColumn id="2" xr3:uid="{00000000-0010-0000-0300-000002000000}" name="Meaning" dataDxfId="89"/>
    <tableColumn id="3" xr3:uid="{00000000-0010-0000-0300-000003000000}" name="Combo" dataDxfId="88">
      <calculatedColumnFormula>A2&amp; ": " &amp; B2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5" displayName="Tabel5" ref="A1:C5" totalsRowShown="0">
  <autoFilter ref="A1:C5" xr:uid="{00000000-0009-0000-0100-000005000000}"/>
  <tableColumns count="3">
    <tableColumn id="1" xr3:uid="{00000000-0010-0000-0400-000001000000}" name="TypeCode" dataDxfId="87"/>
    <tableColumn id="2" xr3:uid="{00000000-0010-0000-0400-000002000000}" name="type of auxiliary radio-locating device(s)"/>
    <tableColumn id="3" xr3:uid="{00000000-0010-0000-0400-000003000000}" name="Combo" dataDxfId="86">
      <calculatedColumnFormula>Tabel5[[#This Row],[TypeCode]]&amp;": " &amp;Tabel5[[#This Row],[type of auxiliary radio-locating device(s)]]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spas-sarsat.int/en/beacon-decode-progra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workbookViewId="0">
      <selection activeCell="R16" sqref="R1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8"/>
  <dimension ref="A1:S29"/>
  <sheetViews>
    <sheetView workbookViewId="0">
      <selection activeCell="F18" sqref="F18"/>
    </sheetView>
  </sheetViews>
  <sheetFormatPr defaultColWidth="9.25" defaultRowHeight="10.5" x14ac:dyDescent="0.15"/>
  <cols>
    <col min="1" max="1" width="3.375" style="17" bestFit="1" customWidth="1"/>
    <col min="2" max="2" width="13.375" style="17" bestFit="1" customWidth="1"/>
    <col min="3" max="3" width="3.375" style="17" bestFit="1" customWidth="1"/>
    <col min="4" max="4" width="21.875" style="17" customWidth="1"/>
    <col min="5" max="5" width="25.75" style="17" customWidth="1"/>
    <col min="6" max="6" width="21.5" style="17" customWidth="1"/>
    <col min="7" max="7" width="3.375" style="17" bestFit="1" customWidth="1"/>
    <col min="8" max="8" width="5.875" style="17" bestFit="1" customWidth="1"/>
    <col min="9" max="9" width="6.25" style="17" bestFit="1" customWidth="1"/>
    <col min="10" max="10" width="7.375" style="17" bestFit="1" customWidth="1"/>
    <col min="11" max="11" width="6.875" style="17" bestFit="1" customWidth="1"/>
    <col min="12" max="12" width="5.875" style="17" bestFit="1" customWidth="1"/>
    <col min="13" max="13" width="6.25" style="17" bestFit="1" customWidth="1"/>
    <col min="14" max="14" width="7.375" style="17" bestFit="1" customWidth="1"/>
    <col min="15" max="15" width="8.875" style="17" customWidth="1"/>
    <col min="16" max="16" width="5.875" style="17" bestFit="1" customWidth="1"/>
    <col min="17" max="17" width="6.25" style="17" bestFit="1" customWidth="1"/>
    <col min="18" max="18" width="7.375" style="17" bestFit="1" customWidth="1"/>
    <col min="19" max="19" width="7.625" style="17" bestFit="1" customWidth="1"/>
    <col min="20" max="16384" width="9.25" style="17"/>
  </cols>
  <sheetData>
    <row r="1" spans="1:19" ht="13.5" customHeight="1" x14ac:dyDescent="0.15">
      <c r="A1" s="888" t="s">
        <v>291</v>
      </c>
      <c r="B1" s="889"/>
      <c r="C1" s="888" t="s">
        <v>292</v>
      </c>
      <c r="D1" s="889"/>
      <c r="E1" s="888" t="s">
        <v>815</v>
      </c>
      <c r="F1" s="889"/>
      <c r="G1" s="885" t="s">
        <v>270</v>
      </c>
      <c r="H1" s="886"/>
      <c r="I1" s="886"/>
      <c r="J1" s="886"/>
      <c r="K1" s="886"/>
      <c r="L1" s="886"/>
      <c r="M1" s="886"/>
      <c r="N1" s="886"/>
      <c r="O1" s="887"/>
    </row>
    <row r="2" spans="1:19" x14ac:dyDescent="0.15">
      <c r="A2" s="18" t="s">
        <v>271</v>
      </c>
      <c r="B2" s="294" t="str">
        <f>RIGHT("       " &amp;CODING!B4,7)</f>
        <v xml:space="preserve"> OY-RUL</v>
      </c>
      <c r="C2" s="18"/>
      <c r="D2" s="20">
        <f>FIND("OY",$B$13)</f>
        <v>2</v>
      </c>
      <c r="E2" s="18" t="s">
        <v>271</v>
      </c>
      <c r="F2" s="315" t="str">
        <f>CODING!B5</f>
        <v>45CAAC</v>
      </c>
      <c r="G2" s="18"/>
      <c r="H2" s="885" t="s">
        <v>12</v>
      </c>
      <c r="I2" s="886"/>
      <c r="J2" s="886"/>
      <c r="K2" s="887"/>
      <c r="L2" s="885" t="s">
        <v>266</v>
      </c>
      <c r="M2" s="886"/>
      <c r="N2" s="886"/>
      <c r="O2" s="887"/>
      <c r="P2" s="885" t="s">
        <v>817</v>
      </c>
      <c r="Q2" s="886"/>
      <c r="R2" s="886"/>
      <c r="S2" s="887"/>
    </row>
    <row r="3" spans="1:19" x14ac:dyDescent="0.15">
      <c r="A3" s="18"/>
      <c r="B3" s="19" t="str">
        <f>IF(MID($B$2,1,1)=" ","_",UPPER(MID($B$2,1,1)))</f>
        <v>_</v>
      </c>
      <c r="C3" s="18"/>
      <c r="D3" s="20" t="str">
        <f>MID($B13,D2+2,1)</f>
        <v>-</v>
      </c>
      <c r="E3" s="18"/>
      <c r="F3" s="351"/>
      <c r="G3" s="18"/>
      <c r="H3" s="18" t="s">
        <v>267</v>
      </c>
      <c r="I3" s="19" t="s">
        <v>268</v>
      </c>
      <c r="J3" s="19" t="s">
        <v>269</v>
      </c>
      <c r="K3" s="20" t="s">
        <v>185</v>
      </c>
      <c r="L3" s="18" t="s">
        <v>267</v>
      </c>
      <c r="M3" s="19" t="s">
        <v>268</v>
      </c>
      <c r="N3" s="19" t="s">
        <v>269</v>
      </c>
      <c r="O3" s="20" t="s">
        <v>185</v>
      </c>
      <c r="P3" s="18" t="s">
        <v>267</v>
      </c>
      <c r="Q3" s="19" t="s">
        <v>268</v>
      </c>
      <c r="R3" s="19" t="s">
        <v>269</v>
      </c>
      <c r="S3" s="20" t="s">
        <v>185</v>
      </c>
    </row>
    <row r="4" spans="1:19" x14ac:dyDescent="0.15">
      <c r="A4" s="18"/>
      <c r="B4" s="19" t="str">
        <f>IF(MID($B$2,2,1)=" ","_",UPPER(MID($B$2,2,1)))</f>
        <v>O</v>
      </c>
      <c r="C4" s="18"/>
      <c r="D4" s="20">
        <f>IF(D3="-",3,2)</f>
        <v>3</v>
      </c>
      <c r="E4" s="18"/>
      <c r="F4" s="20" t="str">
        <f>HEX2BIN(MID(F$2,1,1),4)</f>
        <v>0100</v>
      </c>
      <c r="G4" s="18" t="s">
        <v>271</v>
      </c>
      <c r="H4" s="23">
        <f>CODING!B8</f>
        <v>999</v>
      </c>
      <c r="I4" s="19">
        <v>1</v>
      </c>
      <c r="J4" s="19"/>
      <c r="K4" s="20"/>
      <c r="L4" s="23">
        <f>CODING!B12</f>
        <v>0</v>
      </c>
      <c r="M4" s="19">
        <v>1</v>
      </c>
      <c r="N4" s="19"/>
      <c r="O4" s="20"/>
      <c r="P4" s="23">
        <f>CODING!B15</f>
        <v>105</v>
      </c>
      <c r="Q4" s="19">
        <v>1</v>
      </c>
      <c r="R4" s="19"/>
      <c r="S4" s="20"/>
    </row>
    <row r="5" spans="1:19" x14ac:dyDescent="0.15">
      <c r="A5" s="18"/>
      <c r="B5" s="19" t="str">
        <f>IF(MID($B$2,3,1)=" ","_",UPPER(MID($B$2,3,1)))</f>
        <v>Y</v>
      </c>
      <c r="C5" s="18"/>
      <c r="D5" s="20" t="str">
        <f>MID($B$13,D2+D4,1)</f>
        <v>R</v>
      </c>
      <c r="E5" s="18"/>
      <c r="F5" s="20" t="str">
        <f>HEX2BIN(MID(F$2,2,1),4)</f>
        <v>0101</v>
      </c>
      <c r="G5" s="18"/>
      <c r="H5" s="18">
        <f>I5</f>
        <v>499</v>
      </c>
      <c r="I5" s="19">
        <f>(H4-J5)/2</f>
        <v>499</v>
      </c>
      <c r="J5" s="19">
        <f>MOD(H4,2)</f>
        <v>1</v>
      </c>
      <c r="K5" s="20" t="str">
        <f>IF(I4&lt;&gt;0,J5&amp;K4,K4)</f>
        <v>1</v>
      </c>
      <c r="L5" s="18">
        <f>M5</f>
        <v>0</v>
      </c>
      <c r="M5" s="19">
        <f>(L4-N5)/2</f>
        <v>0</v>
      </c>
      <c r="N5" s="19">
        <f>MOD(L4,2)</f>
        <v>0</v>
      </c>
      <c r="O5" s="20" t="str">
        <f>IF(M4&lt;&gt;0,N5&amp;O4,O4)</f>
        <v>0</v>
      </c>
      <c r="P5" s="18">
        <f>Q5</f>
        <v>52</v>
      </c>
      <c r="Q5" s="19">
        <f>(P4-R5)/2</f>
        <v>52</v>
      </c>
      <c r="R5" s="19">
        <f>MOD(P4,2)</f>
        <v>1</v>
      </c>
      <c r="S5" s="20" t="str">
        <f>IF(Q4&lt;&gt;0,R5&amp;S4,S4)</f>
        <v>1</v>
      </c>
    </row>
    <row r="6" spans="1:19" x14ac:dyDescent="0.15">
      <c r="A6" s="18"/>
      <c r="B6" s="19" t="str">
        <f>IF(MID($B$2,4,1)=" ","_",UPPER(MID($B$2,4,1)))</f>
        <v>-</v>
      </c>
      <c r="C6" s="18"/>
      <c r="D6" s="20" t="str">
        <f>MID($B$13,D2+1+D4,1)</f>
        <v>U</v>
      </c>
      <c r="E6" s="18"/>
      <c r="F6" s="20" t="str">
        <f>HEX2BIN(MID(F$2,3,1),4)</f>
        <v>1100</v>
      </c>
      <c r="G6" s="18"/>
      <c r="H6" s="18">
        <f t="shared" ref="H6:H28" si="0">I6</f>
        <v>249</v>
      </c>
      <c r="I6" s="19">
        <f t="shared" ref="I6:I28" si="1">(H5-J6)/2</f>
        <v>249</v>
      </c>
      <c r="J6" s="19">
        <f t="shared" ref="J6:J28" si="2">MOD(H5,2)</f>
        <v>1</v>
      </c>
      <c r="K6" s="20" t="str">
        <f t="shared" ref="K6:K28" si="3">IF(I5&lt;&gt;0,J6&amp;K5,K5)</f>
        <v>11</v>
      </c>
      <c r="L6" s="18">
        <f t="shared" ref="L6:L28" si="4">M6</f>
        <v>0</v>
      </c>
      <c r="M6" s="19">
        <f t="shared" ref="M6:M28" si="5">(L5-N6)/2</f>
        <v>0</v>
      </c>
      <c r="N6" s="19">
        <f t="shared" ref="N6:N28" si="6">MOD(L5,2)</f>
        <v>0</v>
      </c>
      <c r="O6" s="20" t="str">
        <f t="shared" ref="O6:O28" si="7">IF(M5&lt;&gt;0,N6&amp;O5,O5)</f>
        <v>0</v>
      </c>
      <c r="P6" s="18">
        <f t="shared" ref="P6:P28" si="8">Q6</f>
        <v>26</v>
      </c>
      <c r="Q6" s="19">
        <f t="shared" ref="Q6:Q28" si="9">(P5-R6)/2</f>
        <v>26</v>
      </c>
      <c r="R6" s="19">
        <f t="shared" ref="R6:R28" si="10">MOD(P5,2)</f>
        <v>0</v>
      </c>
      <c r="S6" s="20" t="str">
        <f t="shared" ref="S6:S28" si="11">IF(Q5&lt;&gt;0,R6&amp;S5,S5)</f>
        <v>01</v>
      </c>
    </row>
    <row r="7" spans="1:19" x14ac:dyDescent="0.15">
      <c r="A7" s="18"/>
      <c r="B7" s="19" t="str">
        <f>IF(MID($B$2,5,1)=" ","_",UPPER(MID($B$2,5,1)))</f>
        <v>R</v>
      </c>
      <c r="C7" s="18"/>
      <c r="D7" s="20" t="str">
        <f>MID($B$13,D2+2+D4,1)</f>
        <v>L</v>
      </c>
      <c r="E7" s="18"/>
      <c r="F7" s="20" t="str">
        <f>HEX2BIN(MID(F$2,4,1),4)</f>
        <v>1010</v>
      </c>
      <c r="G7" s="18"/>
      <c r="H7" s="18">
        <f t="shared" si="0"/>
        <v>124</v>
      </c>
      <c r="I7" s="19">
        <f t="shared" si="1"/>
        <v>124</v>
      </c>
      <c r="J7" s="19">
        <f t="shared" si="2"/>
        <v>1</v>
      </c>
      <c r="K7" s="20" t="str">
        <f t="shared" si="3"/>
        <v>111</v>
      </c>
      <c r="L7" s="18">
        <f t="shared" si="4"/>
        <v>0</v>
      </c>
      <c r="M7" s="19">
        <f t="shared" si="5"/>
        <v>0</v>
      </c>
      <c r="N7" s="19">
        <f t="shared" si="6"/>
        <v>0</v>
      </c>
      <c r="O7" s="20" t="str">
        <f t="shared" si="7"/>
        <v>0</v>
      </c>
      <c r="P7" s="18">
        <f t="shared" si="8"/>
        <v>13</v>
      </c>
      <c r="Q7" s="19">
        <f t="shared" si="9"/>
        <v>13</v>
      </c>
      <c r="R7" s="19">
        <f t="shared" si="10"/>
        <v>0</v>
      </c>
      <c r="S7" s="20" t="str">
        <f t="shared" si="11"/>
        <v>001</v>
      </c>
    </row>
    <row r="8" spans="1:19" x14ac:dyDescent="0.15">
      <c r="A8" s="18"/>
      <c r="B8" s="19" t="str">
        <f>IF(MID($B$2,6,1)=" ","_",UPPER(MID($B$2,6,1)))</f>
        <v>U</v>
      </c>
      <c r="C8" s="18"/>
      <c r="D8" s="20"/>
      <c r="E8" s="18"/>
      <c r="F8" s="20" t="str">
        <f>HEX2BIN(MID(F$2,5,1),4)</f>
        <v>1010</v>
      </c>
      <c r="G8" s="18"/>
      <c r="H8" s="18">
        <f t="shared" si="0"/>
        <v>62</v>
      </c>
      <c r="I8" s="19">
        <f t="shared" si="1"/>
        <v>62</v>
      </c>
      <c r="J8" s="19">
        <f t="shared" si="2"/>
        <v>0</v>
      </c>
      <c r="K8" s="20" t="str">
        <f t="shared" si="3"/>
        <v>0111</v>
      </c>
      <c r="L8" s="18">
        <f t="shared" si="4"/>
        <v>0</v>
      </c>
      <c r="M8" s="19">
        <f t="shared" si="5"/>
        <v>0</v>
      </c>
      <c r="N8" s="19">
        <f t="shared" si="6"/>
        <v>0</v>
      </c>
      <c r="O8" s="20" t="str">
        <f t="shared" si="7"/>
        <v>0</v>
      </c>
      <c r="P8" s="18">
        <f t="shared" si="8"/>
        <v>6</v>
      </c>
      <c r="Q8" s="19">
        <f t="shared" si="9"/>
        <v>6</v>
      </c>
      <c r="R8" s="19">
        <f t="shared" si="10"/>
        <v>1</v>
      </c>
      <c r="S8" s="20" t="str">
        <f t="shared" si="11"/>
        <v>1001</v>
      </c>
    </row>
    <row r="9" spans="1:19" x14ac:dyDescent="0.15">
      <c r="A9" s="18"/>
      <c r="B9" s="19" t="str">
        <f>IF(MID($B$2,7,1)=" ","_",UPPER(MID($B$2,7,1)))</f>
        <v>L</v>
      </c>
      <c r="C9" s="18"/>
      <c r="D9" s="20" t="str">
        <f>VLOOKUP(D5,Characters!$A$16:$C$41,3,FALSE)</f>
        <v>10010</v>
      </c>
      <c r="E9" s="18"/>
      <c r="F9" s="20" t="str">
        <f>HEX2BIN(MID(F$2,6,1),4)</f>
        <v>1100</v>
      </c>
      <c r="G9" s="18"/>
      <c r="H9" s="18">
        <f t="shared" si="0"/>
        <v>31</v>
      </c>
      <c r="I9" s="19">
        <f t="shared" si="1"/>
        <v>31</v>
      </c>
      <c r="J9" s="19">
        <f t="shared" si="2"/>
        <v>0</v>
      </c>
      <c r="K9" s="20" t="str">
        <f t="shared" si="3"/>
        <v>00111</v>
      </c>
      <c r="L9" s="18">
        <f t="shared" si="4"/>
        <v>0</v>
      </c>
      <c r="M9" s="19">
        <f t="shared" si="5"/>
        <v>0</v>
      </c>
      <c r="N9" s="19">
        <f t="shared" si="6"/>
        <v>0</v>
      </c>
      <c r="O9" s="20" t="str">
        <f t="shared" si="7"/>
        <v>0</v>
      </c>
      <c r="P9" s="18">
        <f t="shared" si="8"/>
        <v>3</v>
      </c>
      <c r="Q9" s="19">
        <f t="shared" si="9"/>
        <v>3</v>
      </c>
      <c r="R9" s="19">
        <f t="shared" si="10"/>
        <v>0</v>
      </c>
      <c r="S9" s="20" t="str">
        <f t="shared" si="11"/>
        <v>01001</v>
      </c>
    </row>
    <row r="10" spans="1:19" x14ac:dyDescent="0.15">
      <c r="A10" s="18"/>
      <c r="B10" s="19"/>
      <c r="C10" s="18"/>
      <c r="D10" s="20" t="str">
        <f>VLOOKUP(D6,Characters!$A$16:$C$41,3,FALSE)</f>
        <v>10101</v>
      </c>
      <c r="E10" s="18"/>
      <c r="F10" s="20" t="str">
        <f>CONCATENATE(F4,F5,F6,F7,F8,F9)</f>
        <v>010001011100101010101100</v>
      </c>
      <c r="G10" s="18"/>
      <c r="H10" s="18">
        <f t="shared" si="0"/>
        <v>15</v>
      </c>
      <c r="I10" s="19">
        <f t="shared" si="1"/>
        <v>15</v>
      </c>
      <c r="J10" s="19">
        <f t="shared" si="2"/>
        <v>1</v>
      </c>
      <c r="K10" s="20" t="str">
        <f t="shared" si="3"/>
        <v>100111</v>
      </c>
      <c r="L10" s="18">
        <f t="shared" si="4"/>
        <v>0</v>
      </c>
      <c r="M10" s="19">
        <f t="shared" si="5"/>
        <v>0</v>
      </c>
      <c r="N10" s="19">
        <f t="shared" si="6"/>
        <v>0</v>
      </c>
      <c r="O10" s="20" t="str">
        <f t="shared" si="7"/>
        <v>0</v>
      </c>
      <c r="P10" s="18">
        <f t="shared" si="8"/>
        <v>1</v>
      </c>
      <c r="Q10" s="19">
        <f t="shared" si="9"/>
        <v>1</v>
      </c>
      <c r="R10" s="19">
        <f t="shared" si="10"/>
        <v>1</v>
      </c>
      <c r="S10" s="20" t="str">
        <f t="shared" si="11"/>
        <v>101001</v>
      </c>
    </row>
    <row r="11" spans="1:19" x14ac:dyDescent="0.15">
      <c r="A11" s="18"/>
      <c r="B11" s="19" t="str">
        <f>CONCATENATE(B3,B4,B5,B6,B7,B8,B9)&amp;"_______"</f>
        <v>_OY-RUL_______</v>
      </c>
      <c r="C11" s="18"/>
      <c r="D11" s="20" t="str">
        <f>VLOOKUP(D7,Characters!$A$16:$C$41,3,FALSE)</f>
        <v>01100</v>
      </c>
      <c r="E11" s="18"/>
      <c r="F11" s="20" t="str">
        <f>MID(F10,1,9)</f>
        <v>010001011</v>
      </c>
      <c r="G11" s="18"/>
      <c r="H11" s="18">
        <f t="shared" si="0"/>
        <v>7</v>
      </c>
      <c r="I11" s="19">
        <f t="shared" si="1"/>
        <v>7</v>
      </c>
      <c r="J11" s="19">
        <f t="shared" si="2"/>
        <v>1</v>
      </c>
      <c r="K11" s="20" t="str">
        <f t="shared" si="3"/>
        <v>1100111</v>
      </c>
      <c r="L11" s="18">
        <f t="shared" si="4"/>
        <v>0</v>
      </c>
      <c r="M11" s="19">
        <f t="shared" si="5"/>
        <v>0</v>
      </c>
      <c r="N11" s="19">
        <f t="shared" si="6"/>
        <v>0</v>
      </c>
      <c r="O11" s="20" t="str">
        <f t="shared" si="7"/>
        <v>0</v>
      </c>
      <c r="P11" s="18">
        <f t="shared" si="8"/>
        <v>0</v>
      </c>
      <c r="Q11" s="19">
        <f t="shared" si="9"/>
        <v>0</v>
      </c>
      <c r="R11" s="19">
        <f t="shared" si="10"/>
        <v>1</v>
      </c>
      <c r="S11" s="20" t="str">
        <f t="shared" si="11"/>
        <v>1101001</v>
      </c>
    </row>
    <row r="12" spans="1:19" x14ac:dyDescent="0.15">
      <c r="A12" s="18"/>
      <c r="B12" s="19"/>
      <c r="C12" s="18"/>
      <c r="D12" s="20"/>
      <c r="E12" s="18" t="s">
        <v>823</v>
      </c>
      <c r="F12" s="20" t="str">
        <f>'ICAO modeS addr alloc'!AF2</f>
        <v xml:space="preserve">Denmark </v>
      </c>
      <c r="G12" s="18"/>
      <c r="H12" s="18">
        <f t="shared" si="0"/>
        <v>3</v>
      </c>
      <c r="I12" s="19">
        <f t="shared" si="1"/>
        <v>3</v>
      </c>
      <c r="J12" s="19">
        <f t="shared" si="2"/>
        <v>1</v>
      </c>
      <c r="K12" s="20" t="str">
        <f t="shared" si="3"/>
        <v>11100111</v>
      </c>
      <c r="L12" s="18">
        <f t="shared" si="4"/>
        <v>0</v>
      </c>
      <c r="M12" s="19">
        <f t="shared" si="5"/>
        <v>0</v>
      </c>
      <c r="N12" s="19">
        <f t="shared" si="6"/>
        <v>0</v>
      </c>
      <c r="O12" s="20" t="str">
        <f t="shared" si="7"/>
        <v>0</v>
      </c>
      <c r="P12" s="18">
        <f t="shared" si="8"/>
        <v>0</v>
      </c>
      <c r="Q12" s="19">
        <f t="shared" si="9"/>
        <v>0</v>
      </c>
      <c r="R12" s="19">
        <f t="shared" si="10"/>
        <v>0</v>
      </c>
      <c r="S12" s="20" t="str">
        <f t="shared" si="11"/>
        <v>1101001</v>
      </c>
    </row>
    <row r="13" spans="1:19" x14ac:dyDescent="0.15">
      <c r="A13" s="21" t="s">
        <v>272</v>
      </c>
      <c r="B13" s="295" t="str">
        <f>IF(LEN(B2)&lt;=7,LEFT(B11,7),"-")</f>
        <v>_OY-RUL</v>
      </c>
      <c r="C13" s="18"/>
      <c r="D13" s="20" t="str">
        <f>"010001011"&amp;D9&amp;D10&amp;D11</f>
        <v>010001011100101010101100</v>
      </c>
      <c r="E13" s="18" t="s">
        <v>1209</v>
      </c>
      <c r="F13" s="20" t="str">
        <f>MID(F$10,10,5)</f>
        <v>10010</v>
      </c>
      <c r="G13" s="18"/>
      <c r="H13" s="18">
        <f t="shared" si="0"/>
        <v>1</v>
      </c>
      <c r="I13" s="19">
        <f t="shared" si="1"/>
        <v>1</v>
      </c>
      <c r="J13" s="19">
        <f t="shared" si="2"/>
        <v>1</v>
      </c>
      <c r="K13" s="20" t="str">
        <f t="shared" si="3"/>
        <v>111100111</v>
      </c>
      <c r="L13" s="18">
        <f t="shared" si="4"/>
        <v>0</v>
      </c>
      <c r="M13" s="19">
        <f t="shared" si="5"/>
        <v>0</v>
      </c>
      <c r="N13" s="19">
        <f t="shared" si="6"/>
        <v>0</v>
      </c>
      <c r="O13" s="20" t="str">
        <f t="shared" si="7"/>
        <v>0</v>
      </c>
      <c r="P13" s="18">
        <f t="shared" si="8"/>
        <v>0</v>
      </c>
      <c r="Q13" s="19">
        <f t="shared" si="9"/>
        <v>0</v>
      </c>
      <c r="R13" s="19">
        <f t="shared" si="10"/>
        <v>0</v>
      </c>
      <c r="S13" s="20" t="str">
        <f t="shared" si="11"/>
        <v>1101001</v>
      </c>
    </row>
    <row r="14" spans="1:19" x14ac:dyDescent="0.15">
      <c r="C14" s="18"/>
      <c r="D14" s="20"/>
      <c r="E14" s="18" t="s">
        <v>1210</v>
      </c>
      <c r="F14" s="20" t="str">
        <f>MID(F$10,15,5)</f>
        <v>10101</v>
      </c>
      <c r="G14" s="18"/>
      <c r="H14" s="18">
        <f t="shared" si="0"/>
        <v>0</v>
      </c>
      <c r="I14" s="19">
        <f t="shared" si="1"/>
        <v>0</v>
      </c>
      <c r="J14" s="19">
        <f t="shared" si="2"/>
        <v>1</v>
      </c>
      <c r="K14" s="20" t="str">
        <f t="shared" si="3"/>
        <v>1111100111</v>
      </c>
      <c r="L14" s="18">
        <f t="shared" si="4"/>
        <v>0</v>
      </c>
      <c r="M14" s="19">
        <f t="shared" si="5"/>
        <v>0</v>
      </c>
      <c r="N14" s="19">
        <f t="shared" si="6"/>
        <v>0</v>
      </c>
      <c r="O14" s="20" t="str">
        <f t="shared" si="7"/>
        <v>0</v>
      </c>
      <c r="P14" s="18">
        <f t="shared" si="8"/>
        <v>0</v>
      </c>
      <c r="Q14" s="19">
        <f t="shared" si="9"/>
        <v>0</v>
      </c>
      <c r="R14" s="19">
        <f t="shared" si="10"/>
        <v>0</v>
      </c>
      <c r="S14" s="20" t="str">
        <f t="shared" si="11"/>
        <v>1101001</v>
      </c>
    </row>
    <row r="15" spans="1:19" x14ac:dyDescent="0.15">
      <c r="C15" s="18"/>
      <c r="D15" s="20" t="str">
        <f>MID(D$13,1,4)</f>
        <v>0100</v>
      </c>
      <c r="E15" s="18" t="s">
        <v>1211</v>
      </c>
      <c r="F15" s="20" t="str">
        <f>MID(F$10,20,5)</f>
        <v>01100</v>
      </c>
      <c r="G15" s="18"/>
      <c r="H15" s="18">
        <f t="shared" si="0"/>
        <v>0</v>
      </c>
      <c r="I15" s="19">
        <f t="shared" si="1"/>
        <v>0</v>
      </c>
      <c r="J15" s="19">
        <f t="shared" si="2"/>
        <v>0</v>
      </c>
      <c r="K15" s="20" t="str">
        <f t="shared" si="3"/>
        <v>1111100111</v>
      </c>
      <c r="L15" s="18">
        <f t="shared" si="4"/>
        <v>0</v>
      </c>
      <c r="M15" s="19">
        <f t="shared" si="5"/>
        <v>0</v>
      </c>
      <c r="N15" s="19">
        <f t="shared" si="6"/>
        <v>0</v>
      </c>
      <c r="O15" s="20" t="str">
        <f t="shared" si="7"/>
        <v>0</v>
      </c>
      <c r="P15" s="18">
        <f t="shared" si="8"/>
        <v>0</v>
      </c>
      <c r="Q15" s="19">
        <f t="shared" si="9"/>
        <v>0</v>
      </c>
      <c r="R15" s="19">
        <f t="shared" si="10"/>
        <v>0</v>
      </c>
      <c r="S15" s="20" t="str">
        <f t="shared" si="11"/>
        <v>1101001</v>
      </c>
    </row>
    <row r="16" spans="1:19" x14ac:dyDescent="0.15">
      <c r="B16" s="17" t="str">
        <f>CONCATENATE(B3,B4,B5,B6,B7,B8,B9)</f>
        <v>_OY-RUL</v>
      </c>
      <c r="C16" s="18"/>
      <c r="D16" s="20" t="str">
        <f>MID(D$13,5,4)</f>
        <v>0101</v>
      </c>
      <c r="E16" s="18" t="s">
        <v>1212</v>
      </c>
      <c r="F16" s="20" t="str">
        <f>VLOOKUP(F13,Characters!$C$16:$F$41,4,FALSE)</f>
        <v>R</v>
      </c>
      <c r="G16" s="18"/>
      <c r="H16" s="18">
        <f t="shared" si="0"/>
        <v>0</v>
      </c>
      <c r="I16" s="19">
        <f t="shared" si="1"/>
        <v>0</v>
      </c>
      <c r="J16" s="19">
        <f t="shared" si="2"/>
        <v>0</v>
      </c>
      <c r="K16" s="20" t="str">
        <f t="shared" si="3"/>
        <v>1111100111</v>
      </c>
      <c r="L16" s="18">
        <f t="shared" si="4"/>
        <v>0</v>
      </c>
      <c r="M16" s="19">
        <f t="shared" si="5"/>
        <v>0</v>
      </c>
      <c r="N16" s="19">
        <f t="shared" si="6"/>
        <v>0</v>
      </c>
      <c r="O16" s="20" t="str">
        <f t="shared" si="7"/>
        <v>0</v>
      </c>
      <c r="P16" s="18">
        <f t="shared" si="8"/>
        <v>0</v>
      </c>
      <c r="Q16" s="19">
        <f t="shared" si="9"/>
        <v>0</v>
      </c>
      <c r="R16" s="19">
        <f t="shared" si="10"/>
        <v>0</v>
      </c>
      <c r="S16" s="20" t="str">
        <f t="shared" si="11"/>
        <v>1101001</v>
      </c>
    </row>
    <row r="17" spans="3:19" x14ac:dyDescent="0.15">
      <c r="C17" s="18"/>
      <c r="D17" s="20" t="str">
        <f>MID(D$13,9,4)</f>
        <v>1100</v>
      </c>
      <c r="E17" s="18" t="s">
        <v>1213</v>
      </c>
      <c r="F17" s="20" t="str">
        <f>VLOOKUP(F14,Characters!$C$16:$F$41,4,FALSE)</f>
        <v>U</v>
      </c>
      <c r="G17" s="18"/>
      <c r="H17" s="18">
        <f t="shared" si="0"/>
        <v>0</v>
      </c>
      <c r="I17" s="19">
        <f t="shared" si="1"/>
        <v>0</v>
      </c>
      <c r="J17" s="19">
        <f t="shared" si="2"/>
        <v>0</v>
      </c>
      <c r="K17" s="20" t="str">
        <f t="shared" si="3"/>
        <v>1111100111</v>
      </c>
      <c r="L17" s="18">
        <f t="shared" si="4"/>
        <v>0</v>
      </c>
      <c r="M17" s="19">
        <f t="shared" si="5"/>
        <v>0</v>
      </c>
      <c r="N17" s="19">
        <f t="shared" si="6"/>
        <v>0</v>
      </c>
      <c r="O17" s="20" t="str">
        <f t="shared" si="7"/>
        <v>0</v>
      </c>
      <c r="P17" s="18">
        <f t="shared" si="8"/>
        <v>0</v>
      </c>
      <c r="Q17" s="19">
        <f t="shared" si="9"/>
        <v>0</v>
      </c>
      <c r="R17" s="19">
        <f t="shared" si="10"/>
        <v>0</v>
      </c>
      <c r="S17" s="20" t="str">
        <f t="shared" si="11"/>
        <v>1101001</v>
      </c>
    </row>
    <row r="18" spans="3:19" x14ac:dyDescent="0.15">
      <c r="C18" s="18"/>
      <c r="D18" s="20" t="str">
        <f>MID(D$13,13,4)</f>
        <v>1010</v>
      </c>
      <c r="E18" s="18" t="s">
        <v>1214</v>
      </c>
      <c r="F18" s="20" t="str">
        <f>IFERROR(VLOOKUP(F15,Characters!$C$16:$F$41,4,FALSE),"?")</f>
        <v>L</v>
      </c>
      <c r="G18" s="18"/>
      <c r="H18" s="18">
        <f t="shared" si="0"/>
        <v>0</v>
      </c>
      <c r="I18" s="19">
        <f t="shared" si="1"/>
        <v>0</v>
      </c>
      <c r="J18" s="19">
        <f t="shared" si="2"/>
        <v>0</v>
      </c>
      <c r="K18" s="20" t="str">
        <f t="shared" si="3"/>
        <v>1111100111</v>
      </c>
      <c r="L18" s="18">
        <f t="shared" si="4"/>
        <v>0</v>
      </c>
      <c r="M18" s="19">
        <f t="shared" si="5"/>
        <v>0</v>
      </c>
      <c r="N18" s="19">
        <f t="shared" si="6"/>
        <v>0</v>
      </c>
      <c r="O18" s="20" t="str">
        <f t="shared" si="7"/>
        <v>0</v>
      </c>
      <c r="P18" s="18">
        <f t="shared" si="8"/>
        <v>0</v>
      </c>
      <c r="Q18" s="19">
        <f t="shared" si="9"/>
        <v>0</v>
      </c>
      <c r="R18" s="19">
        <f t="shared" si="10"/>
        <v>0</v>
      </c>
      <c r="S18" s="20" t="str">
        <f t="shared" si="11"/>
        <v>1101001</v>
      </c>
    </row>
    <row r="19" spans="3:19" x14ac:dyDescent="0.15">
      <c r="C19" s="18"/>
      <c r="D19" s="20" t="str">
        <f>MID(D$13,17,4)</f>
        <v>1010</v>
      </c>
      <c r="E19" s="18" t="s">
        <v>1215</v>
      </c>
      <c r="F19" s="20">
        <f>BIN2DEC(F13)</f>
        <v>18</v>
      </c>
      <c r="G19" s="18"/>
      <c r="H19" s="18">
        <f t="shared" si="0"/>
        <v>0</v>
      </c>
      <c r="I19" s="19">
        <f t="shared" si="1"/>
        <v>0</v>
      </c>
      <c r="J19" s="19">
        <f t="shared" si="2"/>
        <v>0</v>
      </c>
      <c r="K19" s="20" t="str">
        <f t="shared" si="3"/>
        <v>1111100111</v>
      </c>
      <c r="L19" s="18">
        <f t="shared" si="4"/>
        <v>0</v>
      </c>
      <c r="M19" s="19">
        <f t="shared" si="5"/>
        <v>0</v>
      </c>
      <c r="N19" s="19">
        <f t="shared" si="6"/>
        <v>0</v>
      </c>
      <c r="O19" s="20" t="str">
        <f t="shared" si="7"/>
        <v>0</v>
      </c>
      <c r="P19" s="18">
        <f t="shared" si="8"/>
        <v>0</v>
      </c>
      <c r="Q19" s="19">
        <f t="shared" si="9"/>
        <v>0</v>
      </c>
      <c r="R19" s="19">
        <f t="shared" si="10"/>
        <v>0</v>
      </c>
      <c r="S19" s="20" t="str">
        <f t="shared" si="11"/>
        <v>1101001</v>
      </c>
    </row>
    <row r="20" spans="3:19" x14ac:dyDescent="0.15">
      <c r="C20" s="18"/>
      <c r="D20" s="20" t="str">
        <f>MID(D$13,21,4)</f>
        <v>1100</v>
      </c>
      <c r="E20" s="18" t="s">
        <v>1216</v>
      </c>
      <c r="F20" s="20">
        <f>BIN2DEC(F14)</f>
        <v>21</v>
      </c>
      <c r="G20" s="18"/>
      <c r="H20" s="18">
        <f t="shared" si="0"/>
        <v>0</v>
      </c>
      <c r="I20" s="19">
        <f t="shared" si="1"/>
        <v>0</v>
      </c>
      <c r="J20" s="19">
        <f t="shared" si="2"/>
        <v>0</v>
      </c>
      <c r="K20" s="20" t="str">
        <f t="shared" si="3"/>
        <v>1111100111</v>
      </c>
      <c r="L20" s="18">
        <f t="shared" si="4"/>
        <v>0</v>
      </c>
      <c r="M20" s="19">
        <f t="shared" si="5"/>
        <v>0</v>
      </c>
      <c r="N20" s="19">
        <f t="shared" si="6"/>
        <v>0</v>
      </c>
      <c r="O20" s="20" t="str">
        <f t="shared" si="7"/>
        <v>0</v>
      </c>
      <c r="P20" s="18">
        <f t="shared" si="8"/>
        <v>0</v>
      </c>
      <c r="Q20" s="19">
        <f t="shared" si="9"/>
        <v>0</v>
      </c>
      <c r="R20" s="19">
        <f t="shared" si="10"/>
        <v>0</v>
      </c>
      <c r="S20" s="20" t="str">
        <f t="shared" si="11"/>
        <v>1101001</v>
      </c>
    </row>
    <row r="21" spans="3:19" x14ac:dyDescent="0.15">
      <c r="C21" s="18"/>
      <c r="D21" s="20"/>
      <c r="E21" s="18" t="s">
        <v>1217</v>
      </c>
      <c r="F21" s="20">
        <f>BIN2DEC(F15)</f>
        <v>12</v>
      </c>
      <c r="G21" s="18"/>
      <c r="H21" s="18">
        <f t="shared" si="0"/>
        <v>0</v>
      </c>
      <c r="I21" s="19">
        <f t="shared" si="1"/>
        <v>0</v>
      </c>
      <c r="J21" s="19">
        <f t="shared" si="2"/>
        <v>0</v>
      </c>
      <c r="K21" s="20" t="str">
        <f t="shared" si="3"/>
        <v>1111100111</v>
      </c>
      <c r="L21" s="18">
        <f t="shared" si="4"/>
        <v>0</v>
      </c>
      <c r="M21" s="19">
        <f t="shared" si="5"/>
        <v>0</v>
      </c>
      <c r="N21" s="19">
        <f t="shared" si="6"/>
        <v>0</v>
      </c>
      <c r="O21" s="20" t="str">
        <f t="shared" si="7"/>
        <v>0</v>
      </c>
      <c r="P21" s="18">
        <f t="shared" si="8"/>
        <v>0</v>
      </c>
      <c r="Q21" s="19">
        <f t="shared" si="9"/>
        <v>0</v>
      </c>
      <c r="R21" s="19">
        <f t="shared" si="10"/>
        <v>0</v>
      </c>
      <c r="S21" s="20" t="str">
        <f t="shared" si="11"/>
        <v>1101001</v>
      </c>
    </row>
    <row r="22" spans="3:19" x14ac:dyDescent="0.15">
      <c r="C22" s="18"/>
      <c r="D22" s="20" t="str">
        <f t="shared" ref="D22:D27" si="12">BIN2HEX(D15)</f>
        <v>4</v>
      </c>
      <c r="E22" s="18" t="s">
        <v>1218</v>
      </c>
      <c r="F22" s="20" t="b">
        <f>IF(AND(1&lt;=F19,F19&lt;=26),TRUE,FALSE)</f>
        <v>1</v>
      </c>
      <c r="G22" s="18"/>
      <c r="H22" s="18">
        <f t="shared" si="0"/>
        <v>0</v>
      </c>
      <c r="I22" s="19">
        <f t="shared" si="1"/>
        <v>0</v>
      </c>
      <c r="J22" s="19">
        <f t="shared" si="2"/>
        <v>0</v>
      </c>
      <c r="K22" s="20" t="str">
        <f t="shared" si="3"/>
        <v>1111100111</v>
      </c>
      <c r="L22" s="18">
        <f t="shared" si="4"/>
        <v>0</v>
      </c>
      <c r="M22" s="19">
        <f t="shared" si="5"/>
        <v>0</v>
      </c>
      <c r="N22" s="19">
        <f t="shared" si="6"/>
        <v>0</v>
      </c>
      <c r="O22" s="20" t="str">
        <f t="shared" si="7"/>
        <v>0</v>
      </c>
      <c r="P22" s="18">
        <f t="shared" si="8"/>
        <v>0</v>
      </c>
      <c r="Q22" s="19">
        <f t="shared" si="9"/>
        <v>0</v>
      </c>
      <c r="R22" s="19">
        <f t="shared" si="10"/>
        <v>0</v>
      </c>
      <c r="S22" s="20" t="str">
        <f t="shared" si="11"/>
        <v>1101001</v>
      </c>
    </row>
    <row r="23" spans="3:19" x14ac:dyDescent="0.15">
      <c r="C23" s="18"/>
      <c r="D23" s="20" t="str">
        <f t="shared" si="12"/>
        <v>5</v>
      </c>
      <c r="E23" s="18" t="s">
        <v>1219</v>
      </c>
      <c r="F23" s="20" t="b">
        <f>IF(AND(1&lt;=F20,F20&lt;=26),TRUE,FALSE)</f>
        <v>1</v>
      </c>
      <c r="G23" s="18"/>
      <c r="H23" s="18">
        <f t="shared" si="0"/>
        <v>0</v>
      </c>
      <c r="I23" s="19">
        <f t="shared" si="1"/>
        <v>0</v>
      </c>
      <c r="J23" s="19">
        <f t="shared" si="2"/>
        <v>0</v>
      </c>
      <c r="K23" s="20" t="str">
        <f t="shared" si="3"/>
        <v>1111100111</v>
      </c>
      <c r="L23" s="18">
        <f t="shared" si="4"/>
        <v>0</v>
      </c>
      <c r="M23" s="19">
        <f t="shared" si="5"/>
        <v>0</v>
      </c>
      <c r="N23" s="19">
        <f t="shared" si="6"/>
        <v>0</v>
      </c>
      <c r="O23" s="20" t="str">
        <f t="shared" si="7"/>
        <v>0</v>
      </c>
      <c r="P23" s="18">
        <f t="shared" si="8"/>
        <v>0</v>
      </c>
      <c r="Q23" s="19">
        <f t="shared" si="9"/>
        <v>0</v>
      </c>
      <c r="R23" s="19">
        <f t="shared" si="10"/>
        <v>0</v>
      </c>
      <c r="S23" s="20" t="str">
        <f t="shared" si="11"/>
        <v>1101001</v>
      </c>
    </row>
    <row r="24" spans="3:19" x14ac:dyDescent="0.15">
      <c r="C24" s="18"/>
      <c r="D24" s="20" t="str">
        <f t="shared" si="12"/>
        <v>C</v>
      </c>
      <c r="E24" s="18" t="s">
        <v>1220</v>
      </c>
      <c r="F24" s="20" t="b">
        <f>IF(AND(1&lt;=F21,F21&lt;=26),TRUE,FALSE)</f>
        <v>1</v>
      </c>
      <c r="G24" s="18"/>
      <c r="H24" s="18">
        <f t="shared" si="0"/>
        <v>0</v>
      </c>
      <c r="I24" s="19">
        <f t="shared" si="1"/>
        <v>0</v>
      </c>
      <c r="J24" s="19">
        <f t="shared" si="2"/>
        <v>0</v>
      </c>
      <c r="K24" s="20" t="str">
        <f t="shared" si="3"/>
        <v>1111100111</v>
      </c>
      <c r="L24" s="18">
        <f t="shared" si="4"/>
        <v>0</v>
      </c>
      <c r="M24" s="19">
        <f t="shared" si="5"/>
        <v>0</v>
      </c>
      <c r="N24" s="19">
        <f t="shared" si="6"/>
        <v>0</v>
      </c>
      <c r="O24" s="20" t="str">
        <f t="shared" si="7"/>
        <v>0</v>
      </c>
      <c r="P24" s="18">
        <f t="shared" si="8"/>
        <v>0</v>
      </c>
      <c r="Q24" s="19">
        <f t="shared" si="9"/>
        <v>0</v>
      </c>
      <c r="R24" s="19">
        <f t="shared" si="10"/>
        <v>0</v>
      </c>
      <c r="S24" s="20" t="str">
        <f t="shared" si="11"/>
        <v>1101001</v>
      </c>
    </row>
    <row r="25" spans="3:19" x14ac:dyDescent="0.15">
      <c r="C25" s="18"/>
      <c r="D25" s="20" t="str">
        <f t="shared" si="12"/>
        <v>A</v>
      </c>
      <c r="E25" s="18" t="s">
        <v>1207</v>
      </c>
      <c r="F25" s="315" t="b">
        <f>AND(F11="010001011",F22,F23,F24)</f>
        <v>1</v>
      </c>
      <c r="G25" s="18"/>
      <c r="H25" s="18">
        <f t="shared" si="0"/>
        <v>0</v>
      </c>
      <c r="I25" s="19">
        <f t="shared" si="1"/>
        <v>0</v>
      </c>
      <c r="J25" s="19">
        <f t="shared" si="2"/>
        <v>0</v>
      </c>
      <c r="K25" s="20" t="str">
        <f t="shared" si="3"/>
        <v>1111100111</v>
      </c>
      <c r="L25" s="18">
        <f t="shared" si="4"/>
        <v>0</v>
      </c>
      <c r="M25" s="19">
        <f t="shared" si="5"/>
        <v>0</v>
      </c>
      <c r="N25" s="19">
        <f t="shared" si="6"/>
        <v>0</v>
      </c>
      <c r="O25" s="20" t="str">
        <f t="shared" si="7"/>
        <v>0</v>
      </c>
      <c r="P25" s="18">
        <f t="shared" si="8"/>
        <v>0</v>
      </c>
      <c r="Q25" s="19">
        <f t="shared" si="9"/>
        <v>0</v>
      </c>
      <c r="R25" s="19">
        <f t="shared" si="10"/>
        <v>0</v>
      </c>
      <c r="S25" s="20" t="str">
        <f t="shared" si="11"/>
        <v>1101001</v>
      </c>
    </row>
    <row r="26" spans="3:19" x14ac:dyDescent="0.15">
      <c r="C26" s="18"/>
      <c r="D26" s="20" t="str">
        <f t="shared" si="12"/>
        <v>A</v>
      </c>
      <c r="E26" s="18" t="s">
        <v>824</v>
      </c>
      <c r="F26" s="315" t="b">
        <f>AND(F11="010001011",F19=28)</f>
        <v>0</v>
      </c>
      <c r="G26" s="18"/>
      <c r="H26" s="18">
        <f t="shared" si="0"/>
        <v>0</v>
      </c>
      <c r="I26" s="19">
        <f t="shared" si="1"/>
        <v>0</v>
      </c>
      <c r="J26" s="19">
        <f t="shared" si="2"/>
        <v>0</v>
      </c>
      <c r="K26" s="20" t="str">
        <f t="shared" si="3"/>
        <v>1111100111</v>
      </c>
      <c r="L26" s="18">
        <f t="shared" si="4"/>
        <v>0</v>
      </c>
      <c r="M26" s="19">
        <f t="shared" si="5"/>
        <v>0</v>
      </c>
      <c r="N26" s="19">
        <f t="shared" si="6"/>
        <v>0</v>
      </c>
      <c r="O26" s="20" t="str">
        <f t="shared" si="7"/>
        <v>0</v>
      </c>
      <c r="P26" s="18">
        <f t="shared" si="8"/>
        <v>0</v>
      </c>
      <c r="Q26" s="19">
        <f t="shared" si="9"/>
        <v>0</v>
      </c>
      <c r="R26" s="19">
        <f t="shared" si="10"/>
        <v>0</v>
      </c>
      <c r="S26" s="20" t="str">
        <f t="shared" si="11"/>
        <v>1101001</v>
      </c>
    </row>
    <row r="27" spans="3:19" x14ac:dyDescent="0.15">
      <c r="C27" s="18"/>
      <c r="D27" s="20" t="str">
        <f t="shared" si="12"/>
        <v>C</v>
      </c>
      <c r="E27" s="18" t="s">
        <v>1208</v>
      </c>
      <c r="F27" s="315" t="b">
        <f>AND(F11="010001011",NOT(OR(F25:F26)))</f>
        <v>0</v>
      </c>
      <c r="G27" s="18"/>
      <c r="H27" s="18">
        <f t="shared" si="0"/>
        <v>0</v>
      </c>
      <c r="I27" s="19">
        <f t="shared" si="1"/>
        <v>0</v>
      </c>
      <c r="J27" s="19">
        <f t="shared" si="2"/>
        <v>0</v>
      </c>
      <c r="K27" s="20" t="str">
        <f t="shared" si="3"/>
        <v>1111100111</v>
      </c>
      <c r="L27" s="18">
        <f t="shared" si="4"/>
        <v>0</v>
      </c>
      <c r="M27" s="19">
        <f t="shared" si="5"/>
        <v>0</v>
      </c>
      <c r="N27" s="19">
        <f t="shared" si="6"/>
        <v>0</v>
      </c>
      <c r="O27" s="20" t="str">
        <f t="shared" si="7"/>
        <v>0</v>
      </c>
      <c r="P27" s="18">
        <f t="shared" si="8"/>
        <v>0</v>
      </c>
      <c r="Q27" s="19">
        <f t="shared" si="9"/>
        <v>0</v>
      </c>
      <c r="R27" s="19">
        <f t="shared" si="10"/>
        <v>0</v>
      </c>
      <c r="S27" s="20" t="str">
        <f t="shared" si="11"/>
        <v>1101001</v>
      </c>
    </row>
    <row r="28" spans="3:19" x14ac:dyDescent="0.15">
      <c r="C28" s="18"/>
      <c r="D28" s="20"/>
      <c r="E28" s="21" t="s">
        <v>272</v>
      </c>
      <c r="F28" s="24" t="str">
        <f>IFERROR(IF(F11="010001011",IF(F25,"OY-"&amp;F16&amp;F17&amp;F18,IF(F26,"DK UL","DK ???")),F12),"------")</f>
        <v>OY-RUL</v>
      </c>
      <c r="G28" s="21" t="s">
        <v>272</v>
      </c>
      <c r="H28" s="21">
        <f t="shared" si="0"/>
        <v>0</v>
      </c>
      <c r="I28" s="22">
        <f t="shared" si="1"/>
        <v>0</v>
      </c>
      <c r="J28" s="22">
        <f t="shared" si="2"/>
        <v>0</v>
      </c>
      <c r="K28" s="24" t="str">
        <f t="shared" si="3"/>
        <v>1111100111</v>
      </c>
      <c r="L28" s="21">
        <f t="shared" si="4"/>
        <v>0</v>
      </c>
      <c r="M28" s="22">
        <f t="shared" si="5"/>
        <v>0</v>
      </c>
      <c r="N28" s="22">
        <f t="shared" si="6"/>
        <v>0</v>
      </c>
      <c r="O28" s="24" t="str">
        <f t="shared" si="7"/>
        <v>0</v>
      </c>
      <c r="P28" s="21">
        <f t="shared" si="8"/>
        <v>0</v>
      </c>
      <c r="Q28" s="22">
        <f t="shared" si="9"/>
        <v>0</v>
      </c>
      <c r="R28" s="22">
        <f t="shared" si="10"/>
        <v>0</v>
      </c>
      <c r="S28" s="24" t="str">
        <f t="shared" si="11"/>
        <v>1101001</v>
      </c>
    </row>
    <row r="29" spans="3:19" x14ac:dyDescent="0.15">
      <c r="C29" s="21" t="s">
        <v>272</v>
      </c>
      <c r="D29" s="24" t="str">
        <f>IFERROR(CONCATENATE(D22,D23,D24,D25,D26,D27),"------")</f>
        <v>45CAAC</v>
      </c>
    </row>
  </sheetData>
  <mergeCells count="7">
    <mergeCell ref="P2:S2"/>
    <mergeCell ref="H2:K2"/>
    <mergeCell ref="L2:O2"/>
    <mergeCell ref="A1:B1"/>
    <mergeCell ref="E1:F1"/>
    <mergeCell ref="C1:D1"/>
    <mergeCell ref="G1:O1"/>
  </mergeCells>
  <dataValidations count="1">
    <dataValidation allowBlank="1" showInputMessage="1" showErrorMessage="1" promptTitle="OY-REG Aircraft Address" prompt="True if Aircraft Addres is a BL 1-12 app C derived code i.e.:_x000a_the last 15 characters of the 24-bit aircraft address consist of 3 x 5 bit strings each between decimal value 1 and 26" sqref="F25:F27" xr:uid="{00000000-0002-0000-0900-000000000000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V241"/>
  <sheetViews>
    <sheetView workbookViewId="0">
      <pane ySplit="4" topLeftCell="A5" activePane="bottomLeft" state="frozen"/>
      <selection pane="bottomLeft" activeCell="A11" sqref="A11:XFD17"/>
    </sheetView>
  </sheetViews>
  <sheetFormatPr defaultRowHeight="13.5" outlineLevelRow="1" outlineLevelCol="1" x14ac:dyDescent="0.2"/>
  <cols>
    <col min="1" max="1" width="3" style="299" customWidth="1" outlineLevel="1"/>
    <col min="2" max="2" width="10.375" style="299" customWidth="1" outlineLevel="1"/>
    <col min="3" max="3" width="52.875" style="299" customWidth="1" outlineLevel="1"/>
    <col min="4" max="4" width="9.875" style="299" customWidth="1" outlineLevel="1"/>
    <col min="5" max="5" width="16" style="497" bestFit="1" customWidth="1"/>
    <col min="6" max="6" width="18.125" style="495" customWidth="1" outlineLevel="1"/>
    <col min="7" max="7" width="6.375" style="495" customWidth="1" outlineLevel="1"/>
    <col min="8" max="8" width="6.375" style="495" customWidth="1"/>
    <col min="9" max="9" width="54.75" style="456" hidden="1" customWidth="1" outlineLevel="1"/>
    <col min="10" max="69" width="2.625" style="364" hidden="1" customWidth="1" outlineLevel="1"/>
    <col min="70" max="70" width="14.75" style="364" hidden="1" customWidth="1" outlineLevel="1"/>
    <col min="71" max="71" width="6.75" style="299" customWidth="1" collapsed="1"/>
    <col min="72" max="72" width="8.875" style="299" customWidth="1"/>
    <col min="73" max="73" width="14.625" style="299" bestFit="1" customWidth="1"/>
    <col min="74" max="74" width="12" style="299" customWidth="1"/>
    <col min="75" max="75" width="16.375" style="456" bestFit="1" customWidth="1"/>
    <col min="76" max="76" width="4.125" style="364" customWidth="1"/>
    <col min="77" max="77" width="7.75" style="456" customWidth="1"/>
    <col min="78" max="78" width="9" style="491"/>
    <col min="79" max="79" width="9" style="471"/>
    <col min="80" max="80" width="9" style="473"/>
    <col min="81" max="81" width="22.25" style="475" hidden="1" customWidth="1" outlineLevel="1"/>
    <col min="82" max="82" width="7.25" style="476" customWidth="1" collapsed="1"/>
    <col min="83" max="83" width="8" style="476" customWidth="1"/>
    <col min="84" max="84" width="6.375" style="476" customWidth="1"/>
    <col min="85" max="85" width="7.25" style="476" customWidth="1"/>
    <col min="86" max="86" width="9.75" style="478" customWidth="1"/>
    <col min="87" max="87" width="4.25" style="480" bestFit="1" customWidth="1"/>
    <col min="88" max="88" width="5.25" style="480" bestFit="1" customWidth="1"/>
    <col min="89" max="89" width="5.25" style="480" customWidth="1"/>
    <col min="90" max="90" width="9.75" style="480" customWidth="1"/>
    <col min="91" max="91" width="9.375" style="482" customWidth="1"/>
    <col min="92" max="92" width="6.75" style="483" customWidth="1"/>
    <col min="93" max="93" width="6.875" style="483" customWidth="1"/>
    <col min="94" max="94" width="9.125" style="483" customWidth="1"/>
    <col min="95" max="95" width="9.125" style="493" customWidth="1"/>
    <col min="96" max="96" width="22.25" style="487" hidden="1" customWidth="1" outlineLevel="1"/>
    <col min="97" max="97" width="9" style="490" collapsed="1"/>
    <col min="98" max="99" width="6.125" style="485" customWidth="1"/>
    <col min="100" max="100" width="9" style="489"/>
    <col min="101" max="16384" width="9" style="299"/>
  </cols>
  <sheetData>
    <row r="1" spans="1:100" ht="12.75" customHeight="1" thickBot="1" x14ac:dyDescent="0.25">
      <c r="A1" s="900" t="s">
        <v>1322</v>
      </c>
      <c r="B1" s="900" t="s">
        <v>1323</v>
      </c>
      <c r="C1" s="917" t="s">
        <v>1324</v>
      </c>
      <c r="D1" s="513"/>
      <c r="E1" s="918" t="s">
        <v>1319</v>
      </c>
      <c r="F1" s="921" t="s">
        <v>1328</v>
      </c>
      <c r="G1" s="924" t="s">
        <v>1342</v>
      </c>
      <c r="H1" s="926" t="s">
        <v>1341</v>
      </c>
      <c r="BS1" s="902" t="s">
        <v>1228</v>
      </c>
      <c r="BT1" s="900" t="s">
        <v>1311</v>
      </c>
      <c r="BU1" s="900" t="s">
        <v>1238</v>
      </c>
      <c r="BV1" s="902" t="s">
        <v>1313</v>
      </c>
      <c r="BW1" s="900" t="s">
        <v>5</v>
      </c>
      <c r="BX1" s="902" t="s">
        <v>1325</v>
      </c>
      <c r="BY1" s="900" t="s">
        <v>210</v>
      </c>
      <c r="BZ1" s="891" t="s">
        <v>251</v>
      </c>
      <c r="CA1" s="892"/>
      <c r="CB1" s="892"/>
      <c r="CC1" s="892"/>
      <c r="CD1" s="892"/>
      <c r="CE1" s="892"/>
      <c r="CF1" s="892"/>
      <c r="CG1" s="892"/>
      <c r="CH1" s="892"/>
      <c r="CI1" s="892"/>
      <c r="CJ1" s="892"/>
      <c r="CK1" s="892"/>
      <c r="CL1" s="892"/>
      <c r="CM1" s="892"/>
      <c r="CN1" s="892"/>
      <c r="CO1" s="892"/>
      <c r="CP1" s="892"/>
      <c r="CQ1" s="893"/>
      <c r="CR1" s="486"/>
      <c r="CS1" s="891" t="s">
        <v>252</v>
      </c>
      <c r="CT1" s="892"/>
      <c r="CU1" s="892"/>
      <c r="CV1" s="893"/>
    </row>
    <row r="2" spans="1:100" ht="24.75" customHeight="1" x14ac:dyDescent="0.2">
      <c r="A2" s="900"/>
      <c r="B2" s="900"/>
      <c r="C2" s="917"/>
      <c r="D2" s="513"/>
      <c r="E2" s="919"/>
      <c r="F2" s="922"/>
      <c r="G2" s="924"/>
      <c r="H2" s="926"/>
      <c r="BS2" s="902"/>
      <c r="BT2" s="900"/>
      <c r="BU2" s="900"/>
      <c r="BV2" s="902"/>
      <c r="BW2" s="900"/>
      <c r="BX2" s="902"/>
      <c r="BY2" s="900"/>
      <c r="BZ2" s="911" t="s">
        <v>253</v>
      </c>
      <c r="CA2" s="912"/>
      <c r="CB2" s="912"/>
      <c r="CC2" s="913" t="s">
        <v>255</v>
      </c>
      <c r="CD2" s="913"/>
      <c r="CE2" s="913"/>
      <c r="CF2" s="913"/>
      <c r="CG2" s="913"/>
      <c r="CH2" s="913"/>
      <c r="CI2" s="914" t="s">
        <v>254</v>
      </c>
      <c r="CJ2" s="914"/>
      <c r="CK2" s="914"/>
      <c r="CL2" s="914"/>
      <c r="CM2" s="914"/>
      <c r="CN2" s="915" t="s">
        <v>821</v>
      </c>
      <c r="CO2" s="915"/>
      <c r="CP2" s="915"/>
      <c r="CQ2" s="916"/>
      <c r="CR2" s="890" t="s">
        <v>255</v>
      </c>
      <c r="CS2" s="894"/>
      <c r="CT2" s="896" t="s">
        <v>254</v>
      </c>
      <c r="CU2" s="896"/>
      <c r="CV2" s="496" t="s">
        <v>821</v>
      </c>
    </row>
    <row r="3" spans="1:100" ht="13.5" customHeight="1" thickBot="1" x14ac:dyDescent="0.25">
      <c r="A3" s="900"/>
      <c r="B3" s="900"/>
      <c r="C3" s="917"/>
      <c r="D3" s="513"/>
      <c r="E3" s="919"/>
      <c r="F3" s="922"/>
      <c r="G3" s="924"/>
      <c r="H3" s="926"/>
      <c r="BS3" s="902"/>
      <c r="BT3" s="900"/>
      <c r="BU3" s="900"/>
      <c r="BV3" s="902"/>
      <c r="BW3" s="900"/>
      <c r="BX3" s="902"/>
      <c r="BY3" s="900"/>
      <c r="BZ3" s="904" t="s">
        <v>1276</v>
      </c>
      <c r="CA3" s="905"/>
      <c r="CB3" s="905"/>
      <c r="CC3" s="899" t="s">
        <v>1293</v>
      </c>
      <c r="CD3" s="899"/>
      <c r="CE3" s="899"/>
      <c r="CF3" s="899"/>
      <c r="CG3" s="899"/>
      <c r="CH3" s="899"/>
      <c r="CI3" s="906" t="s">
        <v>1287</v>
      </c>
      <c r="CJ3" s="906"/>
      <c r="CK3" s="906"/>
      <c r="CL3" s="906"/>
      <c r="CM3" s="906"/>
      <c r="CN3" s="907" t="s">
        <v>1284</v>
      </c>
      <c r="CO3" s="907"/>
      <c r="CP3" s="907"/>
      <c r="CQ3" s="908"/>
      <c r="CR3" s="890" t="s">
        <v>1249</v>
      </c>
      <c r="CS3" s="890"/>
      <c r="CT3" s="898" t="s">
        <v>1253</v>
      </c>
      <c r="CU3" s="898"/>
      <c r="CV3" s="488" t="s">
        <v>1251</v>
      </c>
    </row>
    <row r="4" spans="1:100" s="470" customFormat="1" ht="54.75" thickBot="1" x14ac:dyDescent="0.25">
      <c r="A4" s="901"/>
      <c r="B4" s="901"/>
      <c r="C4" s="901"/>
      <c r="D4" s="514"/>
      <c r="E4" s="920"/>
      <c r="F4" s="923"/>
      <c r="G4" s="925"/>
      <c r="H4" s="927"/>
      <c r="I4" s="494" t="s">
        <v>1312</v>
      </c>
      <c r="J4" s="365">
        <v>26</v>
      </c>
      <c r="K4" s="366">
        <f>J4+1</f>
        <v>27</v>
      </c>
      <c r="L4" s="366">
        <f t="shared" ref="L4:BQ4" si="0">K4+1</f>
        <v>28</v>
      </c>
      <c r="M4" s="367">
        <f t="shared" si="0"/>
        <v>29</v>
      </c>
      <c r="N4" s="368">
        <f t="shared" si="0"/>
        <v>30</v>
      </c>
      <c r="O4" s="366">
        <f t="shared" si="0"/>
        <v>31</v>
      </c>
      <c r="P4" s="366">
        <f t="shared" si="0"/>
        <v>32</v>
      </c>
      <c r="Q4" s="367">
        <f t="shared" si="0"/>
        <v>33</v>
      </c>
      <c r="R4" s="368">
        <f t="shared" si="0"/>
        <v>34</v>
      </c>
      <c r="S4" s="366">
        <f t="shared" si="0"/>
        <v>35</v>
      </c>
      <c r="T4" s="366">
        <f t="shared" si="0"/>
        <v>36</v>
      </c>
      <c r="U4" s="367">
        <f t="shared" si="0"/>
        <v>37</v>
      </c>
      <c r="V4" s="368">
        <f t="shared" si="0"/>
        <v>38</v>
      </c>
      <c r="W4" s="366">
        <f t="shared" si="0"/>
        <v>39</v>
      </c>
      <c r="X4" s="366">
        <f t="shared" si="0"/>
        <v>40</v>
      </c>
      <c r="Y4" s="367">
        <f t="shared" si="0"/>
        <v>41</v>
      </c>
      <c r="Z4" s="368">
        <f t="shared" si="0"/>
        <v>42</v>
      </c>
      <c r="AA4" s="366">
        <f t="shared" si="0"/>
        <v>43</v>
      </c>
      <c r="AB4" s="366">
        <f t="shared" si="0"/>
        <v>44</v>
      </c>
      <c r="AC4" s="367">
        <f t="shared" si="0"/>
        <v>45</v>
      </c>
      <c r="AD4" s="368">
        <f t="shared" si="0"/>
        <v>46</v>
      </c>
      <c r="AE4" s="366">
        <f t="shared" si="0"/>
        <v>47</v>
      </c>
      <c r="AF4" s="366">
        <f t="shared" si="0"/>
        <v>48</v>
      </c>
      <c r="AG4" s="367">
        <f t="shared" si="0"/>
        <v>49</v>
      </c>
      <c r="AH4" s="368">
        <f t="shared" si="0"/>
        <v>50</v>
      </c>
      <c r="AI4" s="366">
        <f t="shared" si="0"/>
        <v>51</v>
      </c>
      <c r="AJ4" s="366">
        <f t="shared" si="0"/>
        <v>52</v>
      </c>
      <c r="AK4" s="367">
        <f t="shared" si="0"/>
        <v>53</v>
      </c>
      <c r="AL4" s="368">
        <f t="shared" si="0"/>
        <v>54</v>
      </c>
      <c r="AM4" s="366">
        <f t="shared" si="0"/>
        <v>55</v>
      </c>
      <c r="AN4" s="366">
        <f t="shared" si="0"/>
        <v>56</v>
      </c>
      <c r="AO4" s="367">
        <f t="shared" si="0"/>
        <v>57</v>
      </c>
      <c r="AP4" s="368">
        <f t="shared" si="0"/>
        <v>58</v>
      </c>
      <c r="AQ4" s="366">
        <f t="shared" si="0"/>
        <v>59</v>
      </c>
      <c r="AR4" s="366">
        <f t="shared" si="0"/>
        <v>60</v>
      </c>
      <c r="AS4" s="367">
        <f t="shared" si="0"/>
        <v>61</v>
      </c>
      <c r="AT4" s="368">
        <f t="shared" si="0"/>
        <v>62</v>
      </c>
      <c r="AU4" s="366">
        <f t="shared" si="0"/>
        <v>63</v>
      </c>
      <c r="AV4" s="366">
        <f t="shared" si="0"/>
        <v>64</v>
      </c>
      <c r="AW4" s="367">
        <f t="shared" si="0"/>
        <v>65</v>
      </c>
      <c r="AX4" s="368">
        <f t="shared" si="0"/>
        <v>66</v>
      </c>
      <c r="AY4" s="366">
        <f t="shared" si="0"/>
        <v>67</v>
      </c>
      <c r="AZ4" s="366">
        <f t="shared" si="0"/>
        <v>68</v>
      </c>
      <c r="BA4" s="367">
        <f t="shared" si="0"/>
        <v>69</v>
      </c>
      <c r="BB4" s="368">
        <f t="shared" si="0"/>
        <v>70</v>
      </c>
      <c r="BC4" s="366">
        <f t="shared" si="0"/>
        <v>71</v>
      </c>
      <c r="BD4" s="366">
        <f t="shared" si="0"/>
        <v>72</v>
      </c>
      <c r="BE4" s="367">
        <f t="shared" si="0"/>
        <v>73</v>
      </c>
      <c r="BF4" s="368">
        <f t="shared" si="0"/>
        <v>74</v>
      </c>
      <c r="BG4" s="366">
        <f t="shared" si="0"/>
        <v>75</v>
      </c>
      <c r="BH4" s="366">
        <f t="shared" si="0"/>
        <v>76</v>
      </c>
      <c r="BI4" s="367">
        <f t="shared" si="0"/>
        <v>77</v>
      </c>
      <c r="BJ4" s="368">
        <f t="shared" si="0"/>
        <v>78</v>
      </c>
      <c r="BK4" s="366">
        <f t="shared" si="0"/>
        <v>79</v>
      </c>
      <c r="BL4" s="366">
        <f t="shared" si="0"/>
        <v>80</v>
      </c>
      <c r="BM4" s="367">
        <f t="shared" si="0"/>
        <v>81</v>
      </c>
      <c r="BN4" s="368">
        <f t="shared" si="0"/>
        <v>82</v>
      </c>
      <c r="BO4" s="366">
        <f t="shared" si="0"/>
        <v>83</v>
      </c>
      <c r="BP4" s="366">
        <f t="shared" si="0"/>
        <v>84</v>
      </c>
      <c r="BQ4" s="369">
        <f t="shared" si="0"/>
        <v>85</v>
      </c>
      <c r="BR4" s="470" t="s">
        <v>1310</v>
      </c>
      <c r="BS4" s="903"/>
      <c r="BT4" s="901"/>
      <c r="BU4" s="901"/>
      <c r="BV4" s="903"/>
      <c r="BW4" s="901"/>
      <c r="BX4" s="903"/>
      <c r="BY4" s="901"/>
      <c r="BZ4" s="498" t="s">
        <v>1329</v>
      </c>
      <c r="CA4" s="472" t="s">
        <v>1330</v>
      </c>
      <c r="CB4" s="472" t="s">
        <v>283</v>
      </c>
      <c r="CC4" s="909" t="s">
        <v>255</v>
      </c>
      <c r="CD4" s="909"/>
      <c r="CE4" s="474" t="s">
        <v>1223</v>
      </c>
      <c r="CF4" s="474" t="s">
        <v>1321</v>
      </c>
      <c r="CG4" s="474" t="s">
        <v>1320</v>
      </c>
      <c r="CH4" s="477" t="s">
        <v>17</v>
      </c>
      <c r="CI4" s="910" t="s">
        <v>254</v>
      </c>
      <c r="CJ4" s="910"/>
      <c r="CK4" s="479" t="s">
        <v>1321</v>
      </c>
      <c r="CL4" s="479" t="s">
        <v>1320</v>
      </c>
      <c r="CM4" s="481" t="s">
        <v>17</v>
      </c>
      <c r="CN4" s="499" t="s">
        <v>821</v>
      </c>
      <c r="CO4" s="484" t="s">
        <v>1321</v>
      </c>
      <c r="CP4" s="484" t="s">
        <v>1320</v>
      </c>
      <c r="CQ4" s="492" t="s">
        <v>17</v>
      </c>
      <c r="CR4" s="895" t="s">
        <v>255</v>
      </c>
      <c r="CS4" s="895"/>
      <c r="CT4" s="897" t="s">
        <v>254</v>
      </c>
      <c r="CU4" s="897"/>
      <c r="CV4" s="500" t="s">
        <v>821</v>
      </c>
    </row>
    <row r="5" spans="1:100" outlineLevel="1" x14ac:dyDescent="0.2">
      <c r="F5" s="495" t="str">
        <f t="shared" ref="F5:F10" si="1">IF(E5&lt;&gt;"",
MID(E5,1,5)&amp;" "&amp;
MID(E5,6,5)&amp;" "&amp;
MID(E5,11,5),"-")</f>
        <v>-</v>
      </c>
      <c r="G5" s="495">
        <f t="shared" ref="G5:G68" si="2">COUNTIF(E:E,INDEX(E:E,ROW()))</f>
        <v>0</v>
      </c>
      <c r="I5" s="456" t="str">
        <f t="shared" ref="I5:I68" si="3">IF(LEN(INDEX(E:E,ROW()))=15,HEX2BIN(MID(INDEX(E:E,ROW()),1,1),4)&amp;
HEX2BIN(MID(INDEX(E:E,ROW()),2,1),4)&amp;
HEX2BIN(MID(INDEX(E:E,ROW()),3,1),4)&amp;
HEX2BIN(MID(INDEX(E:E,ROW()),4,1),4)&amp;
HEX2BIN(MID(INDEX(E:E,ROW()),5,1),4)&amp;
HEX2BIN(MID(INDEX(E:E,ROW()),6,1),4)&amp;
HEX2BIN(MID(INDEX(E:E,ROW()),7,1),4)&amp;
HEX2BIN(MID(INDEX(E:E,ROW()),8,1),4)&amp;
HEX2BIN(MID(INDEX(E:E,ROW()),9,1),4)&amp;
HEX2BIN(MID(INDEX(E:E,ROW()),10,1),4)&amp;
HEX2BIN(MID(INDEX(E:E,ROW()),11,1),4)&amp;
HEX2BIN(MID(INDEX(E:E,ROW()),12,1),4)&amp;
HEX2BIN(MID(INDEX(E:E,ROW()),13,1),4)&amp;
HEX2BIN(MID(INDEX(E:E,ROW()),14,1),4)&amp;
HEX2BIN(MID(INDEX(E:E,ROW()),15,1),4),"-")</f>
        <v>-</v>
      </c>
      <c r="J5" s="560" t="str">
        <f t="shared" ref="J5:S14" si="4">IF(LEN(INDEX($I:$I,ROW()))=60,MID(INDEX($I:$I,ROW()),INDEX($4:$4,COLUMN())-25,1),"-")</f>
        <v>-</v>
      </c>
      <c r="K5" s="560" t="str">
        <f t="shared" si="4"/>
        <v>-</v>
      </c>
      <c r="L5" s="560" t="str">
        <f t="shared" si="4"/>
        <v>-</v>
      </c>
      <c r="M5" s="560" t="str">
        <f t="shared" si="4"/>
        <v>-</v>
      </c>
      <c r="N5" s="560" t="str">
        <f t="shared" si="4"/>
        <v>-</v>
      </c>
      <c r="O5" s="560" t="str">
        <f t="shared" si="4"/>
        <v>-</v>
      </c>
      <c r="P5" s="560" t="str">
        <f t="shared" si="4"/>
        <v>-</v>
      </c>
      <c r="Q5" s="560" t="str">
        <f t="shared" si="4"/>
        <v>-</v>
      </c>
      <c r="R5" s="560" t="str">
        <f t="shared" si="4"/>
        <v>-</v>
      </c>
      <c r="S5" s="560" t="str">
        <f t="shared" si="4"/>
        <v>-</v>
      </c>
      <c r="T5" s="560" t="str">
        <f t="shared" ref="T5:AC14" si="5">IF(LEN(INDEX($I:$I,ROW()))=60,MID(INDEX($I:$I,ROW()),INDEX($4:$4,COLUMN())-25,1),"-")</f>
        <v>-</v>
      </c>
      <c r="U5" s="560" t="str">
        <f t="shared" si="5"/>
        <v>-</v>
      </c>
      <c r="V5" s="560" t="str">
        <f t="shared" si="5"/>
        <v>-</v>
      </c>
      <c r="W5" s="560" t="str">
        <f t="shared" si="5"/>
        <v>-</v>
      </c>
      <c r="X5" s="560" t="str">
        <f t="shared" si="5"/>
        <v>-</v>
      </c>
      <c r="Y5" s="560" t="str">
        <f t="shared" si="5"/>
        <v>-</v>
      </c>
      <c r="Z5" s="560" t="str">
        <f t="shared" si="5"/>
        <v>-</v>
      </c>
      <c r="AA5" s="560" t="str">
        <f t="shared" si="5"/>
        <v>-</v>
      </c>
      <c r="AB5" s="560" t="str">
        <f t="shared" si="5"/>
        <v>-</v>
      </c>
      <c r="AC5" s="560" t="str">
        <f t="shared" si="5"/>
        <v>-</v>
      </c>
      <c r="AD5" s="560" t="str">
        <f t="shared" ref="AD5:AM14" si="6">IF(LEN(INDEX($I:$I,ROW()))=60,MID(INDEX($I:$I,ROW()),INDEX($4:$4,COLUMN())-25,1),"-")</f>
        <v>-</v>
      </c>
      <c r="AE5" s="560" t="str">
        <f t="shared" si="6"/>
        <v>-</v>
      </c>
      <c r="AF5" s="560" t="str">
        <f t="shared" si="6"/>
        <v>-</v>
      </c>
      <c r="AG5" s="560" t="str">
        <f t="shared" si="6"/>
        <v>-</v>
      </c>
      <c r="AH5" s="560" t="str">
        <f t="shared" si="6"/>
        <v>-</v>
      </c>
      <c r="AI5" s="560" t="str">
        <f t="shared" si="6"/>
        <v>-</v>
      </c>
      <c r="AJ5" s="560" t="str">
        <f t="shared" si="6"/>
        <v>-</v>
      </c>
      <c r="AK5" s="560" t="str">
        <f t="shared" si="6"/>
        <v>-</v>
      </c>
      <c r="AL5" s="560" t="str">
        <f t="shared" si="6"/>
        <v>-</v>
      </c>
      <c r="AM5" s="560" t="str">
        <f t="shared" si="6"/>
        <v>-</v>
      </c>
      <c r="AN5" s="560" t="str">
        <f t="shared" ref="AN5:AW14" si="7">IF(LEN(INDEX($I:$I,ROW()))=60,MID(INDEX($I:$I,ROW()),INDEX($4:$4,COLUMN())-25,1),"-")</f>
        <v>-</v>
      </c>
      <c r="AO5" s="560" t="str">
        <f t="shared" si="7"/>
        <v>-</v>
      </c>
      <c r="AP5" s="560" t="str">
        <f t="shared" si="7"/>
        <v>-</v>
      </c>
      <c r="AQ5" s="560" t="str">
        <f t="shared" si="7"/>
        <v>-</v>
      </c>
      <c r="AR5" s="560" t="str">
        <f t="shared" si="7"/>
        <v>-</v>
      </c>
      <c r="AS5" s="560" t="str">
        <f t="shared" si="7"/>
        <v>-</v>
      </c>
      <c r="AT5" s="560" t="str">
        <f t="shared" si="7"/>
        <v>-</v>
      </c>
      <c r="AU5" s="560" t="str">
        <f t="shared" si="7"/>
        <v>-</v>
      </c>
      <c r="AV5" s="560" t="str">
        <f t="shared" si="7"/>
        <v>-</v>
      </c>
      <c r="AW5" s="560" t="str">
        <f t="shared" si="7"/>
        <v>-</v>
      </c>
      <c r="AX5" s="560" t="str">
        <f t="shared" ref="AX5:BG14" si="8">IF(LEN(INDEX($I:$I,ROW()))=60,MID(INDEX($I:$I,ROW()),INDEX($4:$4,COLUMN())-25,1),"-")</f>
        <v>-</v>
      </c>
      <c r="AY5" s="560" t="str">
        <f t="shared" si="8"/>
        <v>-</v>
      </c>
      <c r="AZ5" s="560" t="str">
        <f t="shared" si="8"/>
        <v>-</v>
      </c>
      <c r="BA5" s="560" t="str">
        <f t="shared" si="8"/>
        <v>-</v>
      </c>
      <c r="BB5" s="560" t="str">
        <f t="shared" si="8"/>
        <v>-</v>
      </c>
      <c r="BC5" s="560" t="str">
        <f t="shared" si="8"/>
        <v>-</v>
      </c>
      <c r="BD5" s="560" t="str">
        <f t="shared" si="8"/>
        <v>-</v>
      </c>
      <c r="BE5" s="560" t="str">
        <f t="shared" si="8"/>
        <v>-</v>
      </c>
      <c r="BF5" s="560" t="str">
        <f t="shared" si="8"/>
        <v>-</v>
      </c>
      <c r="BG5" s="560" t="str">
        <f t="shared" si="8"/>
        <v>-</v>
      </c>
      <c r="BH5" s="560" t="str">
        <f t="shared" ref="BH5:BQ14" si="9">IF(LEN(INDEX($I:$I,ROW()))=60,MID(INDEX($I:$I,ROW()),INDEX($4:$4,COLUMN())-25,1),"-")</f>
        <v>-</v>
      </c>
      <c r="BI5" s="560" t="str">
        <f t="shared" si="9"/>
        <v>-</v>
      </c>
      <c r="BJ5" s="560" t="str">
        <f t="shared" si="9"/>
        <v>-</v>
      </c>
      <c r="BK5" s="560" t="str">
        <f t="shared" si="9"/>
        <v>-</v>
      </c>
      <c r="BL5" s="560" t="str">
        <f t="shared" si="9"/>
        <v>-</v>
      </c>
      <c r="BM5" s="560" t="str">
        <f t="shared" si="9"/>
        <v>-</v>
      </c>
      <c r="BN5" s="560" t="str">
        <f t="shared" si="9"/>
        <v>-</v>
      </c>
      <c r="BO5" s="560" t="str">
        <f t="shared" si="9"/>
        <v>-</v>
      </c>
      <c r="BP5" s="560" t="str">
        <f t="shared" si="9"/>
        <v>-</v>
      </c>
      <c r="BQ5" s="560" t="str">
        <f t="shared" si="9"/>
        <v>-</v>
      </c>
      <c r="BR5" s="560" t="str">
        <f t="shared" ref="BR5:BR68" si="10">INDEX(J:J,ROW())&amp;CONCATENATE(INDEX(U:U,ROW(),,1),INDEX(V:V,ROW(),,1),INDEX(W:W,ROW(),,1),INDEX(X:X,ROW(),,1),INDEX(Y:Y,ROW(),,1),INDEX(Z:Z,ROW(),,1))</f>
        <v>-------</v>
      </c>
      <c r="BS5" s="560" t="str">
        <f t="shared" ref="BS5:BS68" si="11">INDEX(J:J,ROW())</f>
        <v>-</v>
      </c>
      <c r="BT5" s="454" t="str">
        <f>IF(INDEX(BR:BR,ROW())&lt;&gt;"-------",VLOOKUP($BR5,'CS Protocol Def'!$B:$O,12,FALSE),"-")</f>
        <v>-</v>
      </c>
      <c r="BU5" s="454" t="str">
        <f>IF(INDEX(BR:BR,ROW())&lt;&gt;"-------",VLOOKUP(INDEX(BR:BR,ROW()),'CS Protocol Def'!$B:$O,13,FALSE),"-")</f>
        <v>-</v>
      </c>
      <c r="BV5" s="454" t="str">
        <f>IF(INDEX(BR:BR,ROW())&lt;&gt;"-------",VLOOKUP($BR5,'CS Protocol Def'!$B:$P,15,FALSE),"-")</f>
        <v>-</v>
      </c>
      <c r="BW5" s="455" t="str">
        <f t="shared" ref="BW5:BW68" si="12">IF(INDEX(BR:BR,ROW())&lt;&gt;"-------",
IF(BT5="A2-A-3",BZ5&amp;" ("&amp;CA5&amp;", "&amp;CB5&amp;")",
IF(BT5="A2-A-4a",CN5,
IF(BT5="A2-A-4b",CI5&amp;" "&amp;CJ5 &amp; " ("&amp;CK5&amp;" "&amp;CL5&amp; " " &amp;CM5&amp;")",
IF(BT5="A2-A-4f",CD5&amp;" ("&amp;CE5&amp;","&amp;CF5&amp;","&amp;CG5&amp;","&amp;CH5&amp;")",
IF(BT5="A2-B-2",CS5,
IF(BT5="A2-B-3a",CV5,
IF(BT5="A2-B-3b",CT5&amp; " " &amp;CU5,
))))))),"-")</f>
        <v>-</v>
      </c>
      <c r="BX5" s="559" t="str">
        <f>IF(INDEX(BR:BR,ROW())&lt;&gt;"-------",VLOOKUP($BR5,'CS Protocol Def'!$B:$Q,16,FALSE),"-")</f>
        <v>-</v>
      </c>
      <c r="BY5" s="455" t="str">
        <f>IF(INDEX(BR:BR,ROW())&lt;&gt;"-------",VLOOKUP(TEXT(BIN2DEC(CONCATENATE(K5,L5,M5,N5,O5,P5,Q5,R5,S5,T5)),"#"),'Country Codes'!A:B,2,FALSE),"-")</f>
        <v>-</v>
      </c>
      <c r="BZ5" s="491" t="str">
        <f>IF(BT5=BZ$3,VLOOKUP(CONCATENATE(X5,Y5,Z5,AA5,AB5,AC5),Characters!$B$3:$F$41,5,FALSE)&amp;
VLOOKUP(CONCATENATE(AD5,AE5,AF5,AG5,AH5,AI5),Characters!$B$3:$F$41,5,FALSE)&amp;
VLOOKUP(CONCATENATE(AJ5,AK5,AL5,AM5,AN5,AO5),Characters!$B$3:$F$41,5,FALSE)&amp;
VLOOKUP(CONCATENATE(AP5,AQ5,AR5,AS5,AT5,AU5),Characters!$B$3:$F$41,5,FALSE)&amp;
VLOOKUP(CONCATENATE(AV5,AW5,AX5,AY5,AZ5,BA5),Characters!$B$3:$F$41,5,FALSE)&amp;
VLOOKUP(CONCATENATE(BB5,BC5,BD5,BE5,BF5,BG5),Characters!$B$3:$F$41,5,FALSE)&amp;
VLOOKUP(CONCATENATE(BH5,BI5,BJ5,BK5,BL5,BM5),Characters!$B$3:$F$41,5,FALSE),"-")</f>
        <v>-</v>
      </c>
      <c r="CA5" s="471" t="str">
        <f t="shared" ref="CA5:CA10" si="13">IF(BT5=BZ$3,CONCATENATE(BN5,BO5),"-")</f>
        <v>-</v>
      </c>
      <c r="CB5" s="473" t="str">
        <f t="shared" ref="CB5:CB10" si="14">IF(BT5=BZ$3,CONCATENATE(BP5,BQ5),"-")</f>
        <v>-</v>
      </c>
      <c r="CC5" s="475" t="str">
        <f t="shared" ref="CC5:CC10" si="15">IF(BT5=CC$3,CONCATENATE(AB5,AC5,AD5,AE5,AF5,AG5,AH5,AI5,AJ5,AK5,AL5,AM5,AN5,AO5,AP5,AQ5,AR5,AS5,AT5,AU5,AV5,AW5,AX5,AY5),"-")</f>
        <v>-</v>
      </c>
      <c r="CD5" s="476" t="str">
        <f t="shared" ref="CD5:CD10" si="16">IF(CC5&lt;&gt;"-",BIN2HEX(MID(CC5,1,4))&amp;BIN2HEX(MID(CC5,5,4))&amp;BIN2HEX(MID(CC5,9,4))&amp;BIN2HEX(MID(CC5,13,4))&amp;BIN2HEX(MID(CC5,17,4))&amp;BIN2HEX(MID(CC5,21,4)),"-")</f>
        <v>-</v>
      </c>
      <c r="CE5" s="476" t="str">
        <f t="shared" ref="CE5:CE10" si="17">IF(BT5=CC$3,AZ5*2^5+BA5*2^4+BB5*2^3+BC5*2^2+BD5*2^1+BE5*2^0,"-")</f>
        <v>-</v>
      </c>
      <c r="CF5" s="476" t="str">
        <f t="shared" ref="CF5:CF10" si="18">IF(BT5=CC$3,CONCATENATE(BP5,BQ5),"-")</f>
        <v>-</v>
      </c>
      <c r="CG5" s="476" t="str">
        <f t="shared" ref="CG5:CG10" si="19">IF(BT5=CC$3,AA5,"-")</f>
        <v>-</v>
      </c>
      <c r="CH5" s="478" t="str">
        <f t="shared" ref="CH5:CH10" si="20">IF(BT5=CC$3,BF5*2^9+BG5*2^8+BH5*2^7+BI5*2^6+BJ5*2^5+BK5*2^4+BL5*2^3+BM5*2^2+BN5*2^1+BO5*2^0,"-")</f>
        <v>-</v>
      </c>
      <c r="CI5" s="480" t="str">
        <f t="shared" ref="CI5:CI10" si="21">IF(BT5=CI$3,
VLOOKUP(CONCATENATE(AB5,AC5,AD5,AE5,AF5,AG5),Tabel6,5,FALSE)&amp;VLOOKUP(CONCATENATE(AH5,AI5,AJ5,AK5,AL5,AM5),Tabel6,5,FALSE)&amp;VLOOKUP(CONCATENATE(AN5,AO5,AP5,AQ5,AR5,AS5),Tabel6,5,FALSE),"-")</f>
        <v>-</v>
      </c>
      <c r="CJ5" s="480" t="str">
        <f t="shared" ref="CJ5:CJ10" si="22">IF(BT5=CI$3,
AT5*2^11+AU5*2^10+AV5*2^9+AW5*2^8+AX5*2^7+AY5*2^6+AZ5*2^5+BA5*2^4+BB5*2^3+BC5*2^2+BD5*2^1+BE5*2^0,"-")</f>
        <v>-</v>
      </c>
      <c r="CK5" s="480" t="str">
        <f t="shared" ref="CK5:CK10" si="23">IF(BT5=CI$3,
CONCATENATE(BP5,BQ5),"-")</f>
        <v>-</v>
      </c>
      <c r="CL5" s="480" t="str">
        <f t="shared" ref="CL5:CL10" si="24">IF(BT5=CI$3,AA5,"-")</f>
        <v>-</v>
      </c>
      <c r="CM5" s="482" t="str">
        <f t="shared" ref="CM5:CM10" si="25">IF(BT5=CI$3,BF5*2^9+BG5*2^8+BH5*2^7+BI5*2^6+BJ5*2^5+BK5*2^4+BL5*2^3+BM5*2^2+BN5*2^1+BO5*2^0,"-")</f>
        <v>-</v>
      </c>
      <c r="CN5" s="483" t="str">
        <f t="shared" ref="CN5:CN10" si="26">IF(BT5=CN$3,AB5*2^19+AC5*2^18+AD5*2^17+AE5*2^16+AF5*2^15+AG5*2^14+AH5*2^13+AI5*2^12+AJ5*2^11+AK5*2^10+AL5*2^9+AM5*2^8+AN5*2^7+AO5*2^6+AP5*2^5+AQ5*2^4+AR5*2^3+AS5*2^2+AT5*2^1+AU5*2^0,
"-")</f>
        <v>-</v>
      </c>
      <c r="CO5" s="483" t="str">
        <f t="shared" ref="CO5:CO10" si="27">IF(BT5=CN$3,
CONCATENATE(BP5,BQ5),"-")</f>
        <v>-</v>
      </c>
      <c r="CP5" s="483" t="str">
        <f t="shared" ref="CP5:CP10" si="28">IF(BT5=CN$3,AA5,"-")</f>
        <v>-</v>
      </c>
      <c r="CQ5" s="493" t="str">
        <f t="shared" ref="CQ5:CQ10" si="29">IF(BT5=CN$3,BF5*2^9+BG5*2^8+BH5*2^7+BI5*2^6+BJ5*2^5+BK5*2^4+BL5*2^3+BM5*2^2+BN5*2^1+BO5*2^0,"-")</f>
        <v>-</v>
      </c>
      <c r="CR5" s="487" t="str">
        <f t="shared" ref="CR5:CR10" si="30">IF(BT5="A2-B-2",CONCATENATE(Y5,Z5,AA5,AB5,AC5,AD5,AE5,AF5,AG5,AH5,AI5,AJ5,AK5,AL5,AM5,AN5,AO5,AP5,AQ5,AR5,AS5,AT5,AU5,AV5),"-")</f>
        <v>-</v>
      </c>
      <c r="CS5" s="490" t="str">
        <f t="shared" ref="CS5:CS10" si="31">IF(CR5&lt;&gt;"-",BIN2HEX(MID(CR5,1,4))&amp;BIN2HEX(MID(CR5,5,4))&amp;BIN2HEX(MID(CR5,9,4))&amp;BIN2HEX(MID(CR5,13,4))&amp;BIN2HEX(MID(CR5,17,4))&amp;BIN2HEX(MID(CR5,21,4)),"-")</f>
        <v>-</v>
      </c>
      <c r="CT5" s="485" t="str">
        <f t="shared" ref="CT5:CT10" si="32">IF(BT5="A2-B-3b",
VLOOKUP("1"&amp;CONCATENATE(Y5,Z5,AA5,AB5,AC5),Tabel6,5,FALSE)&amp;VLOOKUP("1"&amp;CONCATENATE(AD5,AE5,AF5,AG5,AH5),Tabel6,5,FALSE)&amp;VLOOKUP("1"&amp;CONCATENATE(AI5,AJ5,AK5,AL5,AM5),Tabel6,5,FALSE),"-")</f>
        <v>-</v>
      </c>
      <c r="CU5" s="485" t="str">
        <f t="shared" ref="CU5:CU10" si="33">IF(BT5="A2-B-3b",
AN5*2^8+AO5*2^7+AP5*2^6+AQ5*2^5+AR5*2^4+AS5*2^3+AT5*2^2+AU5*2^1+AV5*2^0,"-")</f>
        <v>-</v>
      </c>
      <c r="CV5" s="489" t="str">
        <f t="shared" ref="CV5:CV10" si="34" xml:space="preserve">
IF(BT5="A2-B-3a",
AI5*2^13+AJ5*2^12+AK5*2^11+AL5*2^10+AM5*2^9+AN5*2^8+AO5*2^7+AP5*2^6+AQ5*2^5+AR5*2^4+AS5*2^3+AT5*2^2+AU5*2^1+AV5*2^0,
"-")</f>
        <v>-</v>
      </c>
    </row>
    <row r="6" spans="1:100" outlineLevel="1" x14ac:dyDescent="0.2">
      <c r="F6" s="495" t="str">
        <f t="shared" si="1"/>
        <v>-</v>
      </c>
      <c r="G6" s="495">
        <f t="shared" si="2"/>
        <v>0</v>
      </c>
      <c r="I6" s="456" t="str">
        <f t="shared" si="3"/>
        <v>-</v>
      </c>
      <c r="J6" s="560" t="str">
        <f t="shared" si="4"/>
        <v>-</v>
      </c>
      <c r="K6" s="560" t="str">
        <f t="shared" si="4"/>
        <v>-</v>
      </c>
      <c r="L6" s="560" t="str">
        <f t="shared" si="4"/>
        <v>-</v>
      </c>
      <c r="M6" s="560" t="str">
        <f t="shared" si="4"/>
        <v>-</v>
      </c>
      <c r="N6" s="560" t="str">
        <f t="shared" si="4"/>
        <v>-</v>
      </c>
      <c r="O6" s="560" t="str">
        <f t="shared" si="4"/>
        <v>-</v>
      </c>
      <c r="P6" s="560" t="str">
        <f t="shared" si="4"/>
        <v>-</v>
      </c>
      <c r="Q6" s="560" t="str">
        <f t="shared" si="4"/>
        <v>-</v>
      </c>
      <c r="R6" s="560" t="str">
        <f t="shared" si="4"/>
        <v>-</v>
      </c>
      <c r="S6" s="560" t="str">
        <f t="shared" si="4"/>
        <v>-</v>
      </c>
      <c r="T6" s="560" t="str">
        <f t="shared" si="5"/>
        <v>-</v>
      </c>
      <c r="U6" s="560" t="str">
        <f t="shared" si="5"/>
        <v>-</v>
      </c>
      <c r="V6" s="560" t="str">
        <f t="shared" si="5"/>
        <v>-</v>
      </c>
      <c r="W6" s="560" t="str">
        <f t="shared" si="5"/>
        <v>-</v>
      </c>
      <c r="X6" s="560" t="str">
        <f t="shared" si="5"/>
        <v>-</v>
      </c>
      <c r="Y6" s="560" t="str">
        <f t="shared" si="5"/>
        <v>-</v>
      </c>
      <c r="Z6" s="560" t="str">
        <f t="shared" si="5"/>
        <v>-</v>
      </c>
      <c r="AA6" s="560" t="str">
        <f t="shared" si="5"/>
        <v>-</v>
      </c>
      <c r="AB6" s="560" t="str">
        <f t="shared" si="5"/>
        <v>-</v>
      </c>
      <c r="AC6" s="560" t="str">
        <f t="shared" si="5"/>
        <v>-</v>
      </c>
      <c r="AD6" s="560" t="str">
        <f t="shared" si="6"/>
        <v>-</v>
      </c>
      <c r="AE6" s="560" t="str">
        <f t="shared" si="6"/>
        <v>-</v>
      </c>
      <c r="AF6" s="560" t="str">
        <f t="shared" si="6"/>
        <v>-</v>
      </c>
      <c r="AG6" s="560" t="str">
        <f t="shared" si="6"/>
        <v>-</v>
      </c>
      <c r="AH6" s="560" t="str">
        <f t="shared" si="6"/>
        <v>-</v>
      </c>
      <c r="AI6" s="560" t="str">
        <f t="shared" si="6"/>
        <v>-</v>
      </c>
      <c r="AJ6" s="560" t="str">
        <f t="shared" si="6"/>
        <v>-</v>
      </c>
      <c r="AK6" s="560" t="str">
        <f t="shared" si="6"/>
        <v>-</v>
      </c>
      <c r="AL6" s="560" t="str">
        <f t="shared" si="6"/>
        <v>-</v>
      </c>
      <c r="AM6" s="560" t="str">
        <f t="shared" si="6"/>
        <v>-</v>
      </c>
      <c r="AN6" s="560" t="str">
        <f t="shared" si="7"/>
        <v>-</v>
      </c>
      <c r="AO6" s="560" t="str">
        <f t="shared" si="7"/>
        <v>-</v>
      </c>
      <c r="AP6" s="560" t="str">
        <f t="shared" si="7"/>
        <v>-</v>
      </c>
      <c r="AQ6" s="560" t="str">
        <f t="shared" si="7"/>
        <v>-</v>
      </c>
      <c r="AR6" s="560" t="str">
        <f t="shared" si="7"/>
        <v>-</v>
      </c>
      <c r="AS6" s="560" t="str">
        <f t="shared" si="7"/>
        <v>-</v>
      </c>
      <c r="AT6" s="560" t="str">
        <f t="shared" si="7"/>
        <v>-</v>
      </c>
      <c r="AU6" s="560" t="str">
        <f t="shared" si="7"/>
        <v>-</v>
      </c>
      <c r="AV6" s="560" t="str">
        <f t="shared" si="7"/>
        <v>-</v>
      </c>
      <c r="AW6" s="560" t="str">
        <f t="shared" si="7"/>
        <v>-</v>
      </c>
      <c r="AX6" s="560" t="str">
        <f t="shared" si="8"/>
        <v>-</v>
      </c>
      <c r="AY6" s="560" t="str">
        <f t="shared" si="8"/>
        <v>-</v>
      </c>
      <c r="AZ6" s="560" t="str">
        <f t="shared" si="8"/>
        <v>-</v>
      </c>
      <c r="BA6" s="560" t="str">
        <f t="shared" si="8"/>
        <v>-</v>
      </c>
      <c r="BB6" s="560" t="str">
        <f t="shared" si="8"/>
        <v>-</v>
      </c>
      <c r="BC6" s="560" t="str">
        <f t="shared" si="8"/>
        <v>-</v>
      </c>
      <c r="BD6" s="560" t="str">
        <f t="shared" si="8"/>
        <v>-</v>
      </c>
      <c r="BE6" s="560" t="str">
        <f t="shared" si="8"/>
        <v>-</v>
      </c>
      <c r="BF6" s="560" t="str">
        <f t="shared" si="8"/>
        <v>-</v>
      </c>
      <c r="BG6" s="560" t="str">
        <f t="shared" si="8"/>
        <v>-</v>
      </c>
      <c r="BH6" s="560" t="str">
        <f t="shared" si="9"/>
        <v>-</v>
      </c>
      <c r="BI6" s="560" t="str">
        <f t="shared" si="9"/>
        <v>-</v>
      </c>
      <c r="BJ6" s="560" t="str">
        <f t="shared" si="9"/>
        <v>-</v>
      </c>
      <c r="BK6" s="560" t="str">
        <f t="shared" si="9"/>
        <v>-</v>
      </c>
      <c r="BL6" s="560" t="str">
        <f t="shared" si="9"/>
        <v>-</v>
      </c>
      <c r="BM6" s="560" t="str">
        <f t="shared" si="9"/>
        <v>-</v>
      </c>
      <c r="BN6" s="560" t="str">
        <f t="shared" si="9"/>
        <v>-</v>
      </c>
      <c r="BO6" s="560" t="str">
        <f t="shared" si="9"/>
        <v>-</v>
      </c>
      <c r="BP6" s="560" t="str">
        <f t="shared" si="9"/>
        <v>-</v>
      </c>
      <c r="BQ6" s="560" t="str">
        <f t="shared" si="9"/>
        <v>-</v>
      </c>
      <c r="BR6" s="560" t="str">
        <f t="shared" si="10"/>
        <v>-------</v>
      </c>
      <c r="BS6" s="560" t="str">
        <f t="shared" si="11"/>
        <v>-</v>
      </c>
      <c r="BT6" s="454" t="str">
        <f>IF(INDEX(BR:BR,ROW())&lt;&gt;"-------",VLOOKUP($BR6,'CS Protocol Def'!$B:$O,12,FALSE),"-")</f>
        <v>-</v>
      </c>
      <c r="BU6" s="454" t="str">
        <f>IF(INDEX(BR:BR,ROW())&lt;&gt;"-------",VLOOKUP(INDEX(BR:BR,ROW()),'CS Protocol Def'!$B:$O,13,FALSE),"-")</f>
        <v>-</v>
      </c>
      <c r="BV6" s="454" t="str">
        <f>IF(INDEX(BR:BR,ROW())&lt;&gt;"-------",VLOOKUP($BR6,'CS Protocol Def'!$B:$P,15,FALSE),"-")</f>
        <v>-</v>
      </c>
      <c r="BW6" s="455" t="str">
        <f t="shared" si="12"/>
        <v>-</v>
      </c>
      <c r="BX6" s="559" t="str">
        <f>IF(INDEX(BR:BR,ROW())&lt;&gt;"-------",VLOOKUP($BR6,'CS Protocol Def'!$B:$Q,16,FALSE),"-")</f>
        <v>-</v>
      </c>
      <c r="BY6" s="455" t="str">
        <f>IF(INDEX(BR:BR,ROW())&lt;&gt;"-------",VLOOKUP(TEXT(BIN2DEC(CONCATENATE(K6,L6,M6,N6,O6,P6,Q6,R6,S6,T6)),"#"),'Country Codes'!A:B,2,FALSE),"-")</f>
        <v>-</v>
      </c>
      <c r="BZ6" s="491" t="str">
        <f>IF(BT6=BZ$3,VLOOKUP(CONCATENATE(X6,Y6,Z6,AA6,AB6,AC6),Characters!$B$3:$F$41,5,FALSE)&amp;
VLOOKUP(CONCATENATE(AD6,AE6,AF6,AG6,AH6,AI6),Characters!$B$3:$F$41,5,FALSE)&amp;
VLOOKUP(CONCATENATE(AJ6,AK6,AL6,AM6,AN6,AO6),Characters!$B$3:$F$41,5,FALSE)&amp;
VLOOKUP(CONCATENATE(AP6,AQ6,AR6,AS6,AT6,AU6),Characters!$B$3:$F$41,5,FALSE)&amp;
VLOOKUP(CONCATENATE(AV6,AW6,AX6,AY6,AZ6,BA6),Characters!$B$3:$F$41,5,FALSE)&amp;
VLOOKUP(CONCATENATE(BB6,BC6,BD6,BE6,BF6,BG6),Characters!$B$3:$F$41,5,FALSE)&amp;
VLOOKUP(CONCATENATE(BH6,BI6,BJ6,BK6,BL6,BM6),Characters!$B$3:$F$41,5,FALSE),"-")</f>
        <v>-</v>
      </c>
      <c r="CA6" s="471" t="str">
        <f t="shared" si="13"/>
        <v>-</v>
      </c>
      <c r="CB6" s="473" t="str">
        <f t="shared" si="14"/>
        <v>-</v>
      </c>
      <c r="CC6" s="475" t="str">
        <f t="shared" si="15"/>
        <v>-</v>
      </c>
      <c r="CD6" s="476" t="str">
        <f t="shared" si="16"/>
        <v>-</v>
      </c>
      <c r="CE6" s="476" t="str">
        <f t="shared" si="17"/>
        <v>-</v>
      </c>
      <c r="CF6" s="476" t="str">
        <f t="shared" si="18"/>
        <v>-</v>
      </c>
      <c r="CG6" s="476" t="str">
        <f t="shared" si="19"/>
        <v>-</v>
      </c>
      <c r="CH6" s="478" t="str">
        <f t="shared" si="20"/>
        <v>-</v>
      </c>
      <c r="CI6" s="480" t="str">
        <f t="shared" si="21"/>
        <v>-</v>
      </c>
      <c r="CJ6" s="480" t="str">
        <f t="shared" si="22"/>
        <v>-</v>
      </c>
      <c r="CK6" s="480" t="str">
        <f t="shared" si="23"/>
        <v>-</v>
      </c>
      <c r="CL6" s="480" t="str">
        <f t="shared" si="24"/>
        <v>-</v>
      </c>
      <c r="CM6" s="482" t="str">
        <f t="shared" si="25"/>
        <v>-</v>
      </c>
      <c r="CN6" s="483" t="str">
        <f t="shared" si="26"/>
        <v>-</v>
      </c>
      <c r="CO6" s="483" t="str">
        <f t="shared" si="27"/>
        <v>-</v>
      </c>
      <c r="CP6" s="483" t="str">
        <f t="shared" si="28"/>
        <v>-</v>
      </c>
      <c r="CQ6" s="493" t="str">
        <f t="shared" si="29"/>
        <v>-</v>
      </c>
      <c r="CR6" s="487" t="str">
        <f t="shared" si="30"/>
        <v>-</v>
      </c>
      <c r="CS6" s="490" t="str">
        <f t="shared" si="31"/>
        <v>-</v>
      </c>
      <c r="CT6" s="485" t="str">
        <f t="shared" si="32"/>
        <v>-</v>
      </c>
      <c r="CU6" s="485" t="str">
        <f t="shared" si="33"/>
        <v>-</v>
      </c>
      <c r="CV6" s="489" t="str">
        <f t="shared" si="34"/>
        <v>-</v>
      </c>
    </row>
    <row r="7" spans="1:100" outlineLevel="1" x14ac:dyDescent="0.2">
      <c r="F7" s="495" t="str">
        <f t="shared" si="1"/>
        <v>-</v>
      </c>
      <c r="G7" s="495">
        <f t="shared" si="2"/>
        <v>0</v>
      </c>
      <c r="I7" s="456" t="str">
        <f t="shared" si="3"/>
        <v>-</v>
      </c>
      <c r="J7" s="560" t="str">
        <f t="shared" si="4"/>
        <v>-</v>
      </c>
      <c r="K7" s="560" t="str">
        <f t="shared" si="4"/>
        <v>-</v>
      </c>
      <c r="L7" s="560" t="str">
        <f t="shared" si="4"/>
        <v>-</v>
      </c>
      <c r="M7" s="560" t="str">
        <f t="shared" si="4"/>
        <v>-</v>
      </c>
      <c r="N7" s="560" t="str">
        <f t="shared" si="4"/>
        <v>-</v>
      </c>
      <c r="O7" s="560" t="str">
        <f t="shared" si="4"/>
        <v>-</v>
      </c>
      <c r="P7" s="560" t="str">
        <f t="shared" si="4"/>
        <v>-</v>
      </c>
      <c r="Q7" s="560" t="str">
        <f t="shared" si="4"/>
        <v>-</v>
      </c>
      <c r="R7" s="560" t="str">
        <f t="shared" si="4"/>
        <v>-</v>
      </c>
      <c r="S7" s="560" t="str">
        <f t="shared" si="4"/>
        <v>-</v>
      </c>
      <c r="T7" s="560" t="str">
        <f t="shared" si="5"/>
        <v>-</v>
      </c>
      <c r="U7" s="560" t="str">
        <f t="shared" si="5"/>
        <v>-</v>
      </c>
      <c r="V7" s="560" t="str">
        <f t="shared" si="5"/>
        <v>-</v>
      </c>
      <c r="W7" s="560" t="str">
        <f t="shared" si="5"/>
        <v>-</v>
      </c>
      <c r="X7" s="560" t="str">
        <f t="shared" si="5"/>
        <v>-</v>
      </c>
      <c r="Y7" s="560" t="str">
        <f t="shared" si="5"/>
        <v>-</v>
      </c>
      <c r="Z7" s="560" t="str">
        <f t="shared" si="5"/>
        <v>-</v>
      </c>
      <c r="AA7" s="560" t="str">
        <f t="shared" si="5"/>
        <v>-</v>
      </c>
      <c r="AB7" s="560" t="str">
        <f t="shared" si="5"/>
        <v>-</v>
      </c>
      <c r="AC7" s="560" t="str">
        <f t="shared" si="5"/>
        <v>-</v>
      </c>
      <c r="AD7" s="560" t="str">
        <f t="shared" si="6"/>
        <v>-</v>
      </c>
      <c r="AE7" s="560" t="str">
        <f t="shared" si="6"/>
        <v>-</v>
      </c>
      <c r="AF7" s="560" t="str">
        <f t="shared" si="6"/>
        <v>-</v>
      </c>
      <c r="AG7" s="560" t="str">
        <f t="shared" si="6"/>
        <v>-</v>
      </c>
      <c r="AH7" s="560" t="str">
        <f t="shared" si="6"/>
        <v>-</v>
      </c>
      <c r="AI7" s="560" t="str">
        <f t="shared" si="6"/>
        <v>-</v>
      </c>
      <c r="AJ7" s="560" t="str">
        <f t="shared" si="6"/>
        <v>-</v>
      </c>
      <c r="AK7" s="560" t="str">
        <f t="shared" si="6"/>
        <v>-</v>
      </c>
      <c r="AL7" s="560" t="str">
        <f t="shared" si="6"/>
        <v>-</v>
      </c>
      <c r="AM7" s="560" t="str">
        <f t="shared" si="6"/>
        <v>-</v>
      </c>
      <c r="AN7" s="560" t="str">
        <f t="shared" si="7"/>
        <v>-</v>
      </c>
      <c r="AO7" s="560" t="str">
        <f t="shared" si="7"/>
        <v>-</v>
      </c>
      <c r="AP7" s="560" t="str">
        <f t="shared" si="7"/>
        <v>-</v>
      </c>
      <c r="AQ7" s="560" t="str">
        <f t="shared" si="7"/>
        <v>-</v>
      </c>
      <c r="AR7" s="560" t="str">
        <f t="shared" si="7"/>
        <v>-</v>
      </c>
      <c r="AS7" s="560" t="str">
        <f t="shared" si="7"/>
        <v>-</v>
      </c>
      <c r="AT7" s="560" t="str">
        <f t="shared" si="7"/>
        <v>-</v>
      </c>
      <c r="AU7" s="560" t="str">
        <f t="shared" si="7"/>
        <v>-</v>
      </c>
      <c r="AV7" s="560" t="str">
        <f t="shared" si="7"/>
        <v>-</v>
      </c>
      <c r="AW7" s="560" t="str">
        <f t="shared" si="7"/>
        <v>-</v>
      </c>
      <c r="AX7" s="560" t="str">
        <f t="shared" si="8"/>
        <v>-</v>
      </c>
      <c r="AY7" s="560" t="str">
        <f t="shared" si="8"/>
        <v>-</v>
      </c>
      <c r="AZ7" s="560" t="str">
        <f t="shared" si="8"/>
        <v>-</v>
      </c>
      <c r="BA7" s="560" t="str">
        <f t="shared" si="8"/>
        <v>-</v>
      </c>
      <c r="BB7" s="560" t="str">
        <f t="shared" si="8"/>
        <v>-</v>
      </c>
      <c r="BC7" s="560" t="str">
        <f t="shared" si="8"/>
        <v>-</v>
      </c>
      <c r="BD7" s="560" t="str">
        <f t="shared" si="8"/>
        <v>-</v>
      </c>
      <c r="BE7" s="560" t="str">
        <f t="shared" si="8"/>
        <v>-</v>
      </c>
      <c r="BF7" s="560" t="str">
        <f t="shared" si="8"/>
        <v>-</v>
      </c>
      <c r="BG7" s="560" t="str">
        <f t="shared" si="8"/>
        <v>-</v>
      </c>
      <c r="BH7" s="560" t="str">
        <f t="shared" si="9"/>
        <v>-</v>
      </c>
      <c r="BI7" s="560" t="str">
        <f t="shared" si="9"/>
        <v>-</v>
      </c>
      <c r="BJ7" s="560" t="str">
        <f t="shared" si="9"/>
        <v>-</v>
      </c>
      <c r="BK7" s="560" t="str">
        <f t="shared" si="9"/>
        <v>-</v>
      </c>
      <c r="BL7" s="560" t="str">
        <f t="shared" si="9"/>
        <v>-</v>
      </c>
      <c r="BM7" s="560" t="str">
        <f t="shared" si="9"/>
        <v>-</v>
      </c>
      <c r="BN7" s="560" t="str">
        <f t="shared" si="9"/>
        <v>-</v>
      </c>
      <c r="BO7" s="560" t="str">
        <f t="shared" si="9"/>
        <v>-</v>
      </c>
      <c r="BP7" s="560" t="str">
        <f t="shared" si="9"/>
        <v>-</v>
      </c>
      <c r="BQ7" s="560" t="str">
        <f t="shared" si="9"/>
        <v>-</v>
      </c>
      <c r="BR7" s="560" t="str">
        <f t="shared" si="10"/>
        <v>-------</v>
      </c>
      <c r="BS7" s="560" t="str">
        <f t="shared" si="11"/>
        <v>-</v>
      </c>
      <c r="BT7" s="454" t="str">
        <f>IF(INDEX(BR:BR,ROW())&lt;&gt;"-------",VLOOKUP($BR7,'CS Protocol Def'!$B:$O,12,FALSE),"-")</f>
        <v>-</v>
      </c>
      <c r="BU7" s="454" t="str">
        <f>IF(INDEX(BR:BR,ROW())&lt;&gt;"-------",VLOOKUP(INDEX(BR:BR,ROW()),'CS Protocol Def'!$B:$O,13,FALSE),"-")</f>
        <v>-</v>
      </c>
      <c r="BV7" s="454" t="str">
        <f>IF(INDEX(BR:BR,ROW())&lt;&gt;"-------",VLOOKUP($BR7,'CS Protocol Def'!$B:$P,15,FALSE),"-")</f>
        <v>-</v>
      </c>
      <c r="BW7" s="455" t="str">
        <f t="shared" si="12"/>
        <v>-</v>
      </c>
      <c r="BX7" s="559" t="str">
        <f>IF(INDEX(BR:BR,ROW())&lt;&gt;"-------",VLOOKUP($BR7,'CS Protocol Def'!$B:$Q,16,FALSE),"-")</f>
        <v>-</v>
      </c>
      <c r="BY7" s="455" t="str">
        <f>IF(INDEX(BR:BR,ROW())&lt;&gt;"-------",VLOOKUP(TEXT(BIN2DEC(CONCATENATE(K7,L7,M7,N7,O7,P7,Q7,R7,S7,T7)),"#"),'Country Codes'!A:B,2,FALSE),"-")</f>
        <v>-</v>
      </c>
      <c r="BZ7" s="491" t="str">
        <f>IF(BT7=BZ$3,VLOOKUP(CONCATENATE(X7,Y7,Z7,AA7,AB7,AC7),Characters!$B$3:$F$41,5,FALSE)&amp;
VLOOKUP(CONCATENATE(AD7,AE7,AF7,AG7,AH7,AI7),Characters!$B$3:$F$41,5,FALSE)&amp;
VLOOKUP(CONCATENATE(AJ7,AK7,AL7,AM7,AN7,AO7),Characters!$B$3:$F$41,5,FALSE)&amp;
VLOOKUP(CONCATENATE(AP7,AQ7,AR7,AS7,AT7,AU7),Characters!$B$3:$F$41,5,FALSE)&amp;
VLOOKUP(CONCATENATE(AV7,AW7,AX7,AY7,AZ7,BA7),Characters!$B$3:$F$41,5,FALSE)&amp;
VLOOKUP(CONCATENATE(BB7,BC7,BD7,BE7,BF7,BG7),Characters!$B$3:$F$41,5,FALSE)&amp;
VLOOKUP(CONCATENATE(BH7,BI7,BJ7,BK7,BL7,BM7),Characters!$B$3:$F$41,5,FALSE),"-")</f>
        <v>-</v>
      </c>
      <c r="CA7" s="471" t="str">
        <f t="shared" si="13"/>
        <v>-</v>
      </c>
      <c r="CB7" s="473" t="str">
        <f t="shared" si="14"/>
        <v>-</v>
      </c>
      <c r="CC7" s="475" t="str">
        <f t="shared" si="15"/>
        <v>-</v>
      </c>
      <c r="CD7" s="476" t="str">
        <f t="shared" si="16"/>
        <v>-</v>
      </c>
      <c r="CE7" s="476" t="str">
        <f t="shared" si="17"/>
        <v>-</v>
      </c>
      <c r="CF7" s="476" t="str">
        <f t="shared" si="18"/>
        <v>-</v>
      </c>
      <c r="CG7" s="476" t="str">
        <f t="shared" si="19"/>
        <v>-</v>
      </c>
      <c r="CH7" s="478" t="str">
        <f t="shared" si="20"/>
        <v>-</v>
      </c>
      <c r="CI7" s="480" t="str">
        <f t="shared" si="21"/>
        <v>-</v>
      </c>
      <c r="CJ7" s="480" t="str">
        <f t="shared" si="22"/>
        <v>-</v>
      </c>
      <c r="CK7" s="480" t="str">
        <f t="shared" si="23"/>
        <v>-</v>
      </c>
      <c r="CL7" s="480" t="str">
        <f t="shared" si="24"/>
        <v>-</v>
      </c>
      <c r="CM7" s="482" t="str">
        <f t="shared" si="25"/>
        <v>-</v>
      </c>
      <c r="CN7" s="483" t="str">
        <f t="shared" si="26"/>
        <v>-</v>
      </c>
      <c r="CO7" s="483" t="str">
        <f t="shared" si="27"/>
        <v>-</v>
      </c>
      <c r="CP7" s="483" t="str">
        <f t="shared" si="28"/>
        <v>-</v>
      </c>
      <c r="CQ7" s="493" t="str">
        <f t="shared" si="29"/>
        <v>-</v>
      </c>
      <c r="CR7" s="487" t="str">
        <f t="shared" si="30"/>
        <v>-</v>
      </c>
      <c r="CS7" s="490" t="str">
        <f t="shared" si="31"/>
        <v>-</v>
      </c>
      <c r="CT7" s="485" t="str">
        <f t="shared" si="32"/>
        <v>-</v>
      </c>
      <c r="CU7" s="485" t="str">
        <f t="shared" si="33"/>
        <v>-</v>
      </c>
      <c r="CV7" s="489" t="str">
        <f t="shared" si="34"/>
        <v>-</v>
      </c>
    </row>
    <row r="8" spans="1:100" outlineLevel="1" x14ac:dyDescent="0.2">
      <c r="F8" s="495" t="str">
        <f t="shared" si="1"/>
        <v>-</v>
      </c>
      <c r="G8" s="495">
        <f t="shared" si="2"/>
        <v>0</v>
      </c>
      <c r="I8" s="456" t="str">
        <f t="shared" si="3"/>
        <v>-</v>
      </c>
      <c r="J8" s="560" t="str">
        <f t="shared" si="4"/>
        <v>-</v>
      </c>
      <c r="K8" s="560" t="str">
        <f t="shared" si="4"/>
        <v>-</v>
      </c>
      <c r="L8" s="560" t="str">
        <f t="shared" si="4"/>
        <v>-</v>
      </c>
      <c r="M8" s="560" t="str">
        <f t="shared" si="4"/>
        <v>-</v>
      </c>
      <c r="N8" s="560" t="str">
        <f t="shared" si="4"/>
        <v>-</v>
      </c>
      <c r="O8" s="560" t="str">
        <f t="shared" si="4"/>
        <v>-</v>
      </c>
      <c r="P8" s="560" t="str">
        <f t="shared" si="4"/>
        <v>-</v>
      </c>
      <c r="Q8" s="560" t="str">
        <f t="shared" si="4"/>
        <v>-</v>
      </c>
      <c r="R8" s="560" t="str">
        <f t="shared" si="4"/>
        <v>-</v>
      </c>
      <c r="S8" s="560" t="str">
        <f t="shared" si="4"/>
        <v>-</v>
      </c>
      <c r="T8" s="560" t="str">
        <f t="shared" si="5"/>
        <v>-</v>
      </c>
      <c r="U8" s="560" t="str">
        <f t="shared" si="5"/>
        <v>-</v>
      </c>
      <c r="V8" s="560" t="str">
        <f t="shared" si="5"/>
        <v>-</v>
      </c>
      <c r="W8" s="560" t="str">
        <f t="shared" si="5"/>
        <v>-</v>
      </c>
      <c r="X8" s="560" t="str">
        <f t="shared" si="5"/>
        <v>-</v>
      </c>
      <c r="Y8" s="560" t="str">
        <f t="shared" si="5"/>
        <v>-</v>
      </c>
      <c r="Z8" s="560" t="str">
        <f t="shared" si="5"/>
        <v>-</v>
      </c>
      <c r="AA8" s="560" t="str">
        <f t="shared" si="5"/>
        <v>-</v>
      </c>
      <c r="AB8" s="560" t="str">
        <f t="shared" si="5"/>
        <v>-</v>
      </c>
      <c r="AC8" s="560" t="str">
        <f t="shared" si="5"/>
        <v>-</v>
      </c>
      <c r="AD8" s="560" t="str">
        <f t="shared" si="6"/>
        <v>-</v>
      </c>
      <c r="AE8" s="560" t="str">
        <f t="shared" si="6"/>
        <v>-</v>
      </c>
      <c r="AF8" s="560" t="str">
        <f t="shared" si="6"/>
        <v>-</v>
      </c>
      <c r="AG8" s="560" t="str">
        <f t="shared" si="6"/>
        <v>-</v>
      </c>
      <c r="AH8" s="560" t="str">
        <f t="shared" si="6"/>
        <v>-</v>
      </c>
      <c r="AI8" s="560" t="str">
        <f t="shared" si="6"/>
        <v>-</v>
      </c>
      <c r="AJ8" s="560" t="str">
        <f t="shared" si="6"/>
        <v>-</v>
      </c>
      <c r="AK8" s="560" t="str">
        <f t="shared" si="6"/>
        <v>-</v>
      </c>
      <c r="AL8" s="560" t="str">
        <f t="shared" si="6"/>
        <v>-</v>
      </c>
      <c r="AM8" s="560" t="str">
        <f t="shared" si="6"/>
        <v>-</v>
      </c>
      <c r="AN8" s="560" t="str">
        <f t="shared" si="7"/>
        <v>-</v>
      </c>
      <c r="AO8" s="560" t="str">
        <f t="shared" si="7"/>
        <v>-</v>
      </c>
      <c r="AP8" s="560" t="str">
        <f t="shared" si="7"/>
        <v>-</v>
      </c>
      <c r="AQ8" s="560" t="str">
        <f t="shared" si="7"/>
        <v>-</v>
      </c>
      <c r="AR8" s="560" t="str">
        <f t="shared" si="7"/>
        <v>-</v>
      </c>
      <c r="AS8" s="560" t="str">
        <f t="shared" si="7"/>
        <v>-</v>
      </c>
      <c r="AT8" s="560" t="str">
        <f t="shared" si="7"/>
        <v>-</v>
      </c>
      <c r="AU8" s="560" t="str">
        <f t="shared" si="7"/>
        <v>-</v>
      </c>
      <c r="AV8" s="560" t="str">
        <f t="shared" si="7"/>
        <v>-</v>
      </c>
      <c r="AW8" s="560" t="str">
        <f t="shared" si="7"/>
        <v>-</v>
      </c>
      <c r="AX8" s="560" t="str">
        <f t="shared" si="8"/>
        <v>-</v>
      </c>
      <c r="AY8" s="560" t="str">
        <f t="shared" si="8"/>
        <v>-</v>
      </c>
      <c r="AZ8" s="560" t="str">
        <f t="shared" si="8"/>
        <v>-</v>
      </c>
      <c r="BA8" s="560" t="str">
        <f t="shared" si="8"/>
        <v>-</v>
      </c>
      <c r="BB8" s="560" t="str">
        <f t="shared" si="8"/>
        <v>-</v>
      </c>
      <c r="BC8" s="560" t="str">
        <f t="shared" si="8"/>
        <v>-</v>
      </c>
      <c r="BD8" s="560" t="str">
        <f t="shared" si="8"/>
        <v>-</v>
      </c>
      <c r="BE8" s="560" t="str">
        <f t="shared" si="8"/>
        <v>-</v>
      </c>
      <c r="BF8" s="560" t="str">
        <f t="shared" si="8"/>
        <v>-</v>
      </c>
      <c r="BG8" s="560" t="str">
        <f t="shared" si="8"/>
        <v>-</v>
      </c>
      <c r="BH8" s="560" t="str">
        <f t="shared" si="9"/>
        <v>-</v>
      </c>
      <c r="BI8" s="560" t="str">
        <f t="shared" si="9"/>
        <v>-</v>
      </c>
      <c r="BJ8" s="560" t="str">
        <f t="shared" si="9"/>
        <v>-</v>
      </c>
      <c r="BK8" s="560" t="str">
        <f t="shared" si="9"/>
        <v>-</v>
      </c>
      <c r="BL8" s="560" t="str">
        <f t="shared" si="9"/>
        <v>-</v>
      </c>
      <c r="BM8" s="560" t="str">
        <f t="shared" si="9"/>
        <v>-</v>
      </c>
      <c r="BN8" s="560" t="str">
        <f t="shared" si="9"/>
        <v>-</v>
      </c>
      <c r="BO8" s="560" t="str">
        <f t="shared" si="9"/>
        <v>-</v>
      </c>
      <c r="BP8" s="560" t="str">
        <f t="shared" si="9"/>
        <v>-</v>
      </c>
      <c r="BQ8" s="560" t="str">
        <f t="shared" si="9"/>
        <v>-</v>
      </c>
      <c r="BR8" s="560" t="str">
        <f t="shared" si="10"/>
        <v>-------</v>
      </c>
      <c r="BS8" s="560" t="str">
        <f t="shared" si="11"/>
        <v>-</v>
      </c>
      <c r="BT8" s="454" t="str">
        <f>IF(INDEX(BR:BR,ROW())&lt;&gt;"-------",VLOOKUP($BR8,'CS Protocol Def'!$B:$O,12,FALSE),"-")</f>
        <v>-</v>
      </c>
      <c r="BU8" s="454" t="str">
        <f>IF(INDEX(BR:BR,ROW())&lt;&gt;"-------",VLOOKUP(INDEX(BR:BR,ROW()),'CS Protocol Def'!$B:$O,13,FALSE),"-")</f>
        <v>-</v>
      </c>
      <c r="BV8" s="454" t="str">
        <f>IF(INDEX(BR:BR,ROW())&lt;&gt;"-------",VLOOKUP($BR8,'CS Protocol Def'!$B:$P,15,FALSE),"-")</f>
        <v>-</v>
      </c>
      <c r="BW8" s="455" t="str">
        <f t="shared" si="12"/>
        <v>-</v>
      </c>
      <c r="BX8" s="559" t="str">
        <f>IF(INDEX(BR:BR,ROW())&lt;&gt;"-------",VLOOKUP($BR8,'CS Protocol Def'!$B:$Q,16,FALSE),"-")</f>
        <v>-</v>
      </c>
      <c r="BY8" s="455" t="str">
        <f>IF(INDEX(BR:BR,ROW())&lt;&gt;"-------",VLOOKUP(TEXT(BIN2DEC(CONCATENATE(K8,L8,M8,N8,O8,P8,Q8,R8,S8,T8)),"#"),'Country Codes'!A:B,2,FALSE),"-")</f>
        <v>-</v>
      </c>
      <c r="BZ8" s="491" t="str">
        <f>IF(BT8=BZ$3,VLOOKUP(CONCATENATE(X8,Y8,Z8,AA8,AB8,AC8),Characters!$B$3:$F$41,5,FALSE)&amp;
VLOOKUP(CONCATENATE(AD8,AE8,AF8,AG8,AH8,AI8),Characters!$B$3:$F$41,5,FALSE)&amp;
VLOOKUP(CONCATENATE(AJ8,AK8,AL8,AM8,AN8,AO8),Characters!$B$3:$F$41,5,FALSE)&amp;
VLOOKUP(CONCATENATE(AP8,AQ8,AR8,AS8,AT8,AU8),Characters!$B$3:$F$41,5,FALSE)&amp;
VLOOKUP(CONCATENATE(AV8,AW8,AX8,AY8,AZ8,BA8),Characters!$B$3:$F$41,5,FALSE)&amp;
VLOOKUP(CONCATENATE(BB8,BC8,BD8,BE8,BF8,BG8),Characters!$B$3:$F$41,5,FALSE)&amp;
VLOOKUP(CONCATENATE(BH8,BI8,BJ8,BK8,BL8,BM8),Characters!$B$3:$F$41,5,FALSE),"-")</f>
        <v>-</v>
      </c>
      <c r="CA8" s="471" t="str">
        <f t="shared" si="13"/>
        <v>-</v>
      </c>
      <c r="CB8" s="473" t="str">
        <f t="shared" si="14"/>
        <v>-</v>
      </c>
      <c r="CC8" s="475" t="str">
        <f t="shared" si="15"/>
        <v>-</v>
      </c>
      <c r="CD8" s="476" t="str">
        <f t="shared" si="16"/>
        <v>-</v>
      </c>
      <c r="CE8" s="476" t="str">
        <f t="shared" si="17"/>
        <v>-</v>
      </c>
      <c r="CF8" s="476" t="str">
        <f t="shared" si="18"/>
        <v>-</v>
      </c>
      <c r="CG8" s="476" t="str">
        <f t="shared" si="19"/>
        <v>-</v>
      </c>
      <c r="CH8" s="478" t="str">
        <f t="shared" si="20"/>
        <v>-</v>
      </c>
      <c r="CI8" s="480" t="str">
        <f t="shared" si="21"/>
        <v>-</v>
      </c>
      <c r="CJ8" s="480" t="str">
        <f t="shared" si="22"/>
        <v>-</v>
      </c>
      <c r="CK8" s="480" t="str">
        <f t="shared" si="23"/>
        <v>-</v>
      </c>
      <c r="CL8" s="480" t="str">
        <f t="shared" si="24"/>
        <v>-</v>
      </c>
      <c r="CM8" s="482" t="str">
        <f t="shared" si="25"/>
        <v>-</v>
      </c>
      <c r="CN8" s="483" t="str">
        <f t="shared" si="26"/>
        <v>-</v>
      </c>
      <c r="CO8" s="483" t="str">
        <f t="shared" si="27"/>
        <v>-</v>
      </c>
      <c r="CP8" s="483" t="str">
        <f t="shared" si="28"/>
        <v>-</v>
      </c>
      <c r="CQ8" s="493" t="str">
        <f t="shared" si="29"/>
        <v>-</v>
      </c>
      <c r="CR8" s="487" t="str">
        <f t="shared" si="30"/>
        <v>-</v>
      </c>
      <c r="CS8" s="490" t="str">
        <f t="shared" si="31"/>
        <v>-</v>
      </c>
      <c r="CT8" s="485" t="str">
        <f t="shared" si="32"/>
        <v>-</v>
      </c>
      <c r="CU8" s="485" t="str">
        <f t="shared" si="33"/>
        <v>-</v>
      </c>
      <c r="CV8" s="489" t="str">
        <f t="shared" si="34"/>
        <v>-</v>
      </c>
    </row>
    <row r="9" spans="1:100" outlineLevel="1" x14ac:dyDescent="0.2">
      <c r="F9" s="495" t="str">
        <f t="shared" si="1"/>
        <v>-</v>
      </c>
      <c r="G9" s="495">
        <f t="shared" si="2"/>
        <v>0</v>
      </c>
      <c r="I9" s="456" t="str">
        <f t="shared" si="3"/>
        <v>-</v>
      </c>
      <c r="J9" s="560" t="str">
        <f t="shared" si="4"/>
        <v>-</v>
      </c>
      <c r="K9" s="560" t="str">
        <f t="shared" si="4"/>
        <v>-</v>
      </c>
      <c r="L9" s="560" t="str">
        <f t="shared" si="4"/>
        <v>-</v>
      </c>
      <c r="M9" s="560" t="str">
        <f t="shared" si="4"/>
        <v>-</v>
      </c>
      <c r="N9" s="560" t="str">
        <f t="shared" si="4"/>
        <v>-</v>
      </c>
      <c r="O9" s="560" t="str">
        <f t="shared" si="4"/>
        <v>-</v>
      </c>
      <c r="P9" s="560" t="str">
        <f t="shared" si="4"/>
        <v>-</v>
      </c>
      <c r="Q9" s="560" t="str">
        <f t="shared" si="4"/>
        <v>-</v>
      </c>
      <c r="R9" s="560" t="str">
        <f t="shared" si="4"/>
        <v>-</v>
      </c>
      <c r="S9" s="560" t="str">
        <f t="shared" si="4"/>
        <v>-</v>
      </c>
      <c r="T9" s="560" t="str">
        <f t="shared" si="5"/>
        <v>-</v>
      </c>
      <c r="U9" s="560" t="str">
        <f t="shared" si="5"/>
        <v>-</v>
      </c>
      <c r="V9" s="560" t="str">
        <f t="shared" si="5"/>
        <v>-</v>
      </c>
      <c r="W9" s="560" t="str">
        <f t="shared" si="5"/>
        <v>-</v>
      </c>
      <c r="X9" s="560" t="str">
        <f t="shared" si="5"/>
        <v>-</v>
      </c>
      <c r="Y9" s="560" t="str">
        <f t="shared" si="5"/>
        <v>-</v>
      </c>
      <c r="Z9" s="560" t="str">
        <f t="shared" si="5"/>
        <v>-</v>
      </c>
      <c r="AA9" s="560" t="str">
        <f t="shared" si="5"/>
        <v>-</v>
      </c>
      <c r="AB9" s="560" t="str">
        <f t="shared" si="5"/>
        <v>-</v>
      </c>
      <c r="AC9" s="560" t="str">
        <f t="shared" si="5"/>
        <v>-</v>
      </c>
      <c r="AD9" s="560" t="str">
        <f t="shared" si="6"/>
        <v>-</v>
      </c>
      <c r="AE9" s="560" t="str">
        <f t="shared" si="6"/>
        <v>-</v>
      </c>
      <c r="AF9" s="560" t="str">
        <f t="shared" si="6"/>
        <v>-</v>
      </c>
      <c r="AG9" s="560" t="str">
        <f t="shared" si="6"/>
        <v>-</v>
      </c>
      <c r="AH9" s="560" t="str">
        <f t="shared" si="6"/>
        <v>-</v>
      </c>
      <c r="AI9" s="560" t="str">
        <f t="shared" si="6"/>
        <v>-</v>
      </c>
      <c r="AJ9" s="560" t="str">
        <f t="shared" si="6"/>
        <v>-</v>
      </c>
      <c r="AK9" s="560" t="str">
        <f t="shared" si="6"/>
        <v>-</v>
      </c>
      <c r="AL9" s="560" t="str">
        <f t="shared" si="6"/>
        <v>-</v>
      </c>
      <c r="AM9" s="560" t="str">
        <f t="shared" si="6"/>
        <v>-</v>
      </c>
      <c r="AN9" s="560" t="str">
        <f t="shared" si="7"/>
        <v>-</v>
      </c>
      <c r="AO9" s="560" t="str">
        <f t="shared" si="7"/>
        <v>-</v>
      </c>
      <c r="AP9" s="560" t="str">
        <f t="shared" si="7"/>
        <v>-</v>
      </c>
      <c r="AQ9" s="560" t="str">
        <f t="shared" si="7"/>
        <v>-</v>
      </c>
      <c r="AR9" s="560" t="str">
        <f t="shared" si="7"/>
        <v>-</v>
      </c>
      <c r="AS9" s="560" t="str">
        <f t="shared" si="7"/>
        <v>-</v>
      </c>
      <c r="AT9" s="560" t="str">
        <f t="shared" si="7"/>
        <v>-</v>
      </c>
      <c r="AU9" s="560" t="str">
        <f t="shared" si="7"/>
        <v>-</v>
      </c>
      <c r="AV9" s="560" t="str">
        <f t="shared" si="7"/>
        <v>-</v>
      </c>
      <c r="AW9" s="560" t="str">
        <f t="shared" si="7"/>
        <v>-</v>
      </c>
      <c r="AX9" s="560" t="str">
        <f t="shared" si="8"/>
        <v>-</v>
      </c>
      <c r="AY9" s="560" t="str">
        <f t="shared" si="8"/>
        <v>-</v>
      </c>
      <c r="AZ9" s="560" t="str">
        <f t="shared" si="8"/>
        <v>-</v>
      </c>
      <c r="BA9" s="560" t="str">
        <f t="shared" si="8"/>
        <v>-</v>
      </c>
      <c r="BB9" s="560" t="str">
        <f t="shared" si="8"/>
        <v>-</v>
      </c>
      <c r="BC9" s="560" t="str">
        <f t="shared" si="8"/>
        <v>-</v>
      </c>
      <c r="BD9" s="560" t="str">
        <f t="shared" si="8"/>
        <v>-</v>
      </c>
      <c r="BE9" s="560" t="str">
        <f t="shared" si="8"/>
        <v>-</v>
      </c>
      <c r="BF9" s="560" t="str">
        <f t="shared" si="8"/>
        <v>-</v>
      </c>
      <c r="BG9" s="560" t="str">
        <f t="shared" si="8"/>
        <v>-</v>
      </c>
      <c r="BH9" s="560" t="str">
        <f t="shared" si="9"/>
        <v>-</v>
      </c>
      <c r="BI9" s="560" t="str">
        <f t="shared" si="9"/>
        <v>-</v>
      </c>
      <c r="BJ9" s="560" t="str">
        <f t="shared" si="9"/>
        <v>-</v>
      </c>
      <c r="BK9" s="560" t="str">
        <f t="shared" si="9"/>
        <v>-</v>
      </c>
      <c r="BL9" s="560" t="str">
        <f t="shared" si="9"/>
        <v>-</v>
      </c>
      <c r="BM9" s="560" t="str">
        <f t="shared" si="9"/>
        <v>-</v>
      </c>
      <c r="BN9" s="560" t="str">
        <f t="shared" si="9"/>
        <v>-</v>
      </c>
      <c r="BO9" s="560" t="str">
        <f t="shared" si="9"/>
        <v>-</v>
      </c>
      <c r="BP9" s="560" t="str">
        <f t="shared" si="9"/>
        <v>-</v>
      </c>
      <c r="BQ9" s="560" t="str">
        <f t="shared" si="9"/>
        <v>-</v>
      </c>
      <c r="BR9" s="560" t="str">
        <f t="shared" si="10"/>
        <v>-------</v>
      </c>
      <c r="BS9" s="560" t="str">
        <f t="shared" si="11"/>
        <v>-</v>
      </c>
      <c r="BT9" s="454" t="str">
        <f>IF(INDEX(BR:BR,ROW())&lt;&gt;"-------",VLOOKUP($BR9,'CS Protocol Def'!$B:$O,12,FALSE),"-")</f>
        <v>-</v>
      </c>
      <c r="BU9" s="454" t="str">
        <f>IF(INDEX(BR:BR,ROW())&lt;&gt;"-------",VLOOKUP(INDEX(BR:BR,ROW()),'CS Protocol Def'!$B:$O,13,FALSE),"-")</f>
        <v>-</v>
      </c>
      <c r="BV9" s="454" t="str">
        <f>IF(INDEX(BR:BR,ROW())&lt;&gt;"-------",VLOOKUP($BR9,'CS Protocol Def'!$B:$P,15,FALSE),"-")</f>
        <v>-</v>
      </c>
      <c r="BW9" s="455" t="str">
        <f t="shared" si="12"/>
        <v>-</v>
      </c>
      <c r="BX9" s="559" t="str">
        <f>IF(INDEX(BR:BR,ROW())&lt;&gt;"-------",VLOOKUP($BR9,'CS Protocol Def'!$B:$Q,16,FALSE),"-")</f>
        <v>-</v>
      </c>
      <c r="BY9" s="455" t="str">
        <f>IF(INDEX(BR:BR,ROW())&lt;&gt;"-------",VLOOKUP(TEXT(BIN2DEC(CONCATENATE(K9,L9,M9,N9,O9,P9,Q9,R9,S9,T9)),"#"),'Country Codes'!A:B,2,FALSE),"-")</f>
        <v>-</v>
      </c>
      <c r="BZ9" s="491" t="str">
        <f>IF(BT9=BZ$3,VLOOKUP(CONCATENATE(X9,Y9,Z9,AA9,AB9,AC9),Characters!$B$3:$F$41,5,FALSE)&amp;
VLOOKUP(CONCATENATE(AD9,AE9,AF9,AG9,AH9,AI9),Characters!$B$3:$F$41,5,FALSE)&amp;
VLOOKUP(CONCATENATE(AJ9,AK9,AL9,AM9,AN9,AO9),Characters!$B$3:$F$41,5,FALSE)&amp;
VLOOKUP(CONCATENATE(AP9,AQ9,AR9,AS9,AT9,AU9),Characters!$B$3:$F$41,5,FALSE)&amp;
VLOOKUP(CONCATENATE(AV9,AW9,AX9,AY9,AZ9,BA9),Characters!$B$3:$F$41,5,FALSE)&amp;
VLOOKUP(CONCATENATE(BB9,BC9,BD9,BE9,BF9,BG9),Characters!$B$3:$F$41,5,FALSE)&amp;
VLOOKUP(CONCATENATE(BH9,BI9,BJ9,BK9,BL9,BM9),Characters!$B$3:$F$41,5,FALSE),"-")</f>
        <v>-</v>
      </c>
      <c r="CA9" s="471" t="str">
        <f t="shared" si="13"/>
        <v>-</v>
      </c>
      <c r="CB9" s="473" t="str">
        <f t="shared" si="14"/>
        <v>-</v>
      </c>
      <c r="CC9" s="475" t="str">
        <f t="shared" si="15"/>
        <v>-</v>
      </c>
      <c r="CD9" s="476" t="str">
        <f t="shared" si="16"/>
        <v>-</v>
      </c>
      <c r="CE9" s="476" t="str">
        <f t="shared" si="17"/>
        <v>-</v>
      </c>
      <c r="CF9" s="476" t="str">
        <f t="shared" si="18"/>
        <v>-</v>
      </c>
      <c r="CG9" s="476" t="str">
        <f t="shared" si="19"/>
        <v>-</v>
      </c>
      <c r="CH9" s="478" t="str">
        <f t="shared" si="20"/>
        <v>-</v>
      </c>
      <c r="CI9" s="480" t="str">
        <f t="shared" si="21"/>
        <v>-</v>
      </c>
      <c r="CJ9" s="480" t="str">
        <f t="shared" si="22"/>
        <v>-</v>
      </c>
      <c r="CK9" s="480" t="str">
        <f t="shared" si="23"/>
        <v>-</v>
      </c>
      <c r="CL9" s="480" t="str">
        <f t="shared" si="24"/>
        <v>-</v>
      </c>
      <c r="CM9" s="482" t="str">
        <f t="shared" si="25"/>
        <v>-</v>
      </c>
      <c r="CN9" s="483" t="str">
        <f t="shared" si="26"/>
        <v>-</v>
      </c>
      <c r="CO9" s="483" t="str">
        <f t="shared" si="27"/>
        <v>-</v>
      </c>
      <c r="CP9" s="483" t="str">
        <f t="shared" si="28"/>
        <v>-</v>
      </c>
      <c r="CQ9" s="493" t="str">
        <f t="shared" si="29"/>
        <v>-</v>
      </c>
      <c r="CR9" s="487" t="str">
        <f t="shared" si="30"/>
        <v>-</v>
      </c>
      <c r="CS9" s="490" t="str">
        <f t="shared" si="31"/>
        <v>-</v>
      </c>
      <c r="CT9" s="485" t="str">
        <f t="shared" si="32"/>
        <v>-</v>
      </c>
      <c r="CU9" s="485" t="str">
        <f t="shared" si="33"/>
        <v>-</v>
      </c>
      <c r="CV9" s="489" t="str">
        <f t="shared" si="34"/>
        <v>-</v>
      </c>
    </row>
    <row r="10" spans="1:100" x14ac:dyDescent="0.2">
      <c r="F10" s="495" t="str">
        <f t="shared" si="1"/>
        <v>-</v>
      </c>
      <c r="G10" s="495">
        <f t="shared" si="2"/>
        <v>0</v>
      </c>
      <c r="I10" s="456" t="str">
        <f t="shared" si="3"/>
        <v>-</v>
      </c>
      <c r="J10" s="560" t="str">
        <f t="shared" si="4"/>
        <v>-</v>
      </c>
      <c r="K10" s="560" t="str">
        <f t="shared" si="4"/>
        <v>-</v>
      </c>
      <c r="L10" s="560" t="str">
        <f t="shared" si="4"/>
        <v>-</v>
      </c>
      <c r="M10" s="560" t="str">
        <f t="shared" si="4"/>
        <v>-</v>
      </c>
      <c r="N10" s="560" t="str">
        <f t="shared" si="4"/>
        <v>-</v>
      </c>
      <c r="O10" s="560" t="str">
        <f t="shared" si="4"/>
        <v>-</v>
      </c>
      <c r="P10" s="560" t="str">
        <f t="shared" si="4"/>
        <v>-</v>
      </c>
      <c r="Q10" s="560" t="str">
        <f t="shared" si="4"/>
        <v>-</v>
      </c>
      <c r="R10" s="560" t="str">
        <f t="shared" si="4"/>
        <v>-</v>
      </c>
      <c r="S10" s="560" t="str">
        <f t="shared" si="4"/>
        <v>-</v>
      </c>
      <c r="T10" s="560" t="str">
        <f t="shared" si="5"/>
        <v>-</v>
      </c>
      <c r="U10" s="560" t="str">
        <f t="shared" si="5"/>
        <v>-</v>
      </c>
      <c r="V10" s="560" t="str">
        <f t="shared" si="5"/>
        <v>-</v>
      </c>
      <c r="W10" s="560" t="str">
        <f t="shared" si="5"/>
        <v>-</v>
      </c>
      <c r="X10" s="560" t="str">
        <f t="shared" si="5"/>
        <v>-</v>
      </c>
      <c r="Y10" s="560" t="str">
        <f t="shared" si="5"/>
        <v>-</v>
      </c>
      <c r="Z10" s="560" t="str">
        <f t="shared" si="5"/>
        <v>-</v>
      </c>
      <c r="AA10" s="560" t="str">
        <f t="shared" si="5"/>
        <v>-</v>
      </c>
      <c r="AB10" s="560" t="str">
        <f t="shared" si="5"/>
        <v>-</v>
      </c>
      <c r="AC10" s="560" t="str">
        <f t="shared" si="5"/>
        <v>-</v>
      </c>
      <c r="AD10" s="560" t="str">
        <f t="shared" si="6"/>
        <v>-</v>
      </c>
      <c r="AE10" s="560" t="str">
        <f t="shared" si="6"/>
        <v>-</v>
      </c>
      <c r="AF10" s="560" t="str">
        <f t="shared" si="6"/>
        <v>-</v>
      </c>
      <c r="AG10" s="560" t="str">
        <f t="shared" si="6"/>
        <v>-</v>
      </c>
      <c r="AH10" s="560" t="str">
        <f t="shared" si="6"/>
        <v>-</v>
      </c>
      <c r="AI10" s="560" t="str">
        <f t="shared" si="6"/>
        <v>-</v>
      </c>
      <c r="AJ10" s="560" t="str">
        <f t="shared" si="6"/>
        <v>-</v>
      </c>
      <c r="AK10" s="560" t="str">
        <f t="shared" si="6"/>
        <v>-</v>
      </c>
      <c r="AL10" s="560" t="str">
        <f t="shared" si="6"/>
        <v>-</v>
      </c>
      <c r="AM10" s="560" t="str">
        <f t="shared" si="6"/>
        <v>-</v>
      </c>
      <c r="AN10" s="560" t="str">
        <f t="shared" si="7"/>
        <v>-</v>
      </c>
      <c r="AO10" s="560" t="str">
        <f t="shared" si="7"/>
        <v>-</v>
      </c>
      <c r="AP10" s="560" t="str">
        <f t="shared" si="7"/>
        <v>-</v>
      </c>
      <c r="AQ10" s="560" t="str">
        <f t="shared" si="7"/>
        <v>-</v>
      </c>
      <c r="AR10" s="560" t="str">
        <f t="shared" si="7"/>
        <v>-</v>
      </c>
      <c r="AS10" s="560" t="str">
        <f t="shared" si="7"/>
        <v>-</v>
      </c>
      <c r="AT10" s="560" t="str">
        <f t="shared" si="7"/>
        <v>-</v>
      </c>
      <c r="AU10" s="560" t="str">
        <f t="shared" si="7"/>
        <v>-</v>
      </c>
      <c r="AV10" s="560" t="str">
        <f t="shared" si="7"/>
        <v>-</v>
      </c>
      <c r="AW10" s="560" t="str">
        <f t="shared" si="7"/>
        <v>-</v>
      </c>
      <c r="AX10" s="560" t="str">
        <f t="shared" si="8"/>
        <v>-</v>
      </c>
      <c r="AY10" s="560" t="str">
        <f t="shared" si="8"/>
        <v>-</v>
      </c>
      <c r="AZ10" s="560" t="str">
        <f t="shared" si="8"/>
        <v>-</v>
      </c>
      <c r="BA10" s="560" t="str">
        <f t="shared" si="8"/>
        <v>-</v>
      </c>
      <c r="BB10" s="560" t="str">
        <f t="shared" si="8"/>
        <v>-</v>
      </c>
      <c r="BC10" s="560" t="str">
        <f t="shared" si="8"/>
        <v>-</v>
      </c>
      <c r="BD10" s="560" t="str">
        <f t="shared" si="8"/>
        <v>-</v>
      </c>
      <c r="BE10" s="560" t="str">
        <f t="shared" si="8"/>
        <v>-</v>
      </c>
      <c r="BF10" s="560" t="str">
        <f t="shared" si="8"/>
        <v>-</v>
      </c>
      <c r="BG10" s="560" t="str">
        <f t="shared" si="8"/>
        <v>-</v>
      </c>
      <c r="BH10" s="560" t="str">
        <f t="shared" si="9"/>
        <v>-</v>
      </c>
      <c r="BI10" s="560" t="str">
        <f t="shared" si="9"/>
        <v>-</v>
      </c>
      <c r="BJ10" s="560" t="str">
        <f t="shared" si="9"/>
        <v>-</v>
      </c>
      <c r="BK10" s="560" t="str">
        <f t="shared" si="9"/>
        <v>-</v>
      </c>
      <c r="BL10" s="560" t="str">
        <f t="shared" si="9"/>
        <v>-</v>
      </c>
      <c r="BM10" s="560" t="str">
        <f t="shared" si="9"/>
        <v>-</v>
      </c>
      <c r="BN10" s="560" t="str">
        <f t="shared" si="9"/>
        <v>-</v>
      </c>
      <c r="BO10" s="560" t="str">
        <f t="shared" si="9"/>
        <v>-</v>
      </c>
      <c r="BP10" s="560" t="str">
        <f t="shared" si="9"/>
        <v>-</v>
      </c>
      <c r="BQ10" s="560" t="str">
        <f t="shared" si="9"/>
        <v>-</v>
      </c>
      <c r="BR10" s="560" t="str">
        <f t="shared" si="10"/>
        <v>-------</v>
      </c>
      <c r="BS10" s="560" t="str">
        <f t="shared" si="11"/>
        <v>-</v>
      </c>
      <c r="BT10" s="454" t="str">
        <f>IF(INDEX(BR:BR,ROW())&lt;&gt;"-------",VLOOKUP($BR10,'CS Protocol Def'!$B:$O,12,FALSE),"-")</f>
        <v>-</v>
      </c>
      <c r="BU10" s="454" t="str">
        <f>IF(INDEX(BR:BR,ROW())&lt;&gt;"-------",VLOOKUP(INDEX(BR:BR,ROW()),'CS Protocol Def'!$B:$O,13,FALSE),"-")</f>
        <v>-</v>
      </c>
      <c r="BV10" s="454" t="str">
        <f>IF(INDEX(BR:BR,ROW())&lt;&gt;"-------",VLOOKUP($BR10,'CS Protocol Def'!$B:$P,15,FALSE),"-")</f>
        <v>-</v>
      </c>
      <c r="BW10" s="455" t="str">
        <f t="shared" si="12"/>
        <v>-</v>
      </c>
      <c r="BX10" s="559" t="str">
        <f>IF(INDEX(BR:BR,ROW())&lt;&gt;"-------",VLOOKUP($BR10,'CS Protocol Def'!$B:$Q,16,FALSE),"-")</f>
        <v>-</v>
      </c>
      <c r="BY10" s="455" t="str">
        <f>IF(INDEX(BR:BR,ROW())&lt;&gt;"-------",VLOOKUP(TEXT(BIN2DEC(CONCATENATE(K10,L10,M10,N10,O10,P10,Q10,R10,S10,T10)),"#"),'Country Codes'!A:B,2,FALSE),"-")</f>
        <v>-</v>
      </c>
      <c r="BZ10" s="491" t="str">
        <f>IF(BT10=BZ$3,VLOOKUP(CONCATENATE(X10,Y10,Z10,AA10,AB10,AC10),Characters!$B$3:$F$41,5,FALSE)&amp;
VLOOKUP(CONCATENATE(AD10,AE10,AF10,AG10,AH10,AI10),Characters!$B$3:$F$41,5,FALSE)&amp;
VLOOKUP(CONCATENATE(AJ10,AK10,AL10,AM10,AN10,AO10),Characters!$B$3:$F$41,5,FALSE)&amp;
VLOOKUP(CONCATENATE(AP10,AQ10,AR10,AS10,AT10,AU10),Characters!$B$3:$F$41,5,FALSE)&amp;
VLOOKUP(CONCATENATE(AV10,AW10,AX10,AY10,AZ10,BA10),Characters!$B$3:$F$41,5,FALSE)&amp;
VLOOKUP(CONCATENATE(BB10,BC10,BD10,BE10,BF10,BG10),Characters!$B$3:$F$41,5,FALSE)&amp;
VLOOKUP(CONCATENATE(BH10,BI10,BJ10,BK10,BL10,BM10),Characters!$B$3:$F$41,5,FALSE),"-")</f>
        <v>-</v>
      </c>
      <c r="CA10" s="471" t="str">
        <f t="shared" si="13"/>
        <v>-</v>
      </c>
      <c r="CB10" s="473" t="str">
        <f t="shared" si="14"/>
        <v>-</v>
      </c>
      <c r="CC10" s="475" t="str">
        <f t="shared" si="15"/>
        <v>-</v>
      </c>
      <c r="CD10" s="476" t="str">
        <f t="shared" si="16"/>
        <v>-</v>
      </c>
      <c r="CE10" s="476" t="str">
        <f t="shared" si="17"/>
        <v>-</v>
      </c>
      <c r="CF10" s="476" t="str">
        <f t="shared" si="18"/>
        <v>-</v>
      </c>
      <c r="CG10" s="476" t="str">
        <f t="shared" si="19"/>
        <v>-</v>
      </c>
      <c r="CH10" s="478" t="str">
        <f t="shared" si="20"/>
        <v>-</v>
      </c>
      <c r="CI10" s="480" t="str">
        <f t="shared" si="21"/>
        <v>-</v>
      </c>
      <c r="CJ10" s="480" t="str">
        <f t="shared" si="22"/>
        <v>-</v>
      </c>
      <c r="CK10" s="480" t="str">
        <f t="shared" si="23"/>
        <v>-</v>
      </c>
      <c r="CL10" s="480" t="str">
        <f t="shared" si="24"/>
        <v>-</v>
      </c>
      <c r="CM10" s="482" t="str">
        <f t="shared" si="25"/>
        <v>-</v>
      </c>
      <c r="CN10" s="483" t="str">
        <f t="shared" si="26"/>
        <v>-</v>
      </c>
      <c r="CO10" s="483" t="str">
        <f t="shared" si="27"/>
        <v>-</v>
      </c>
      <c r="CP10" s="483" t="str">
        <f t="shared" si="28"/>
        <v>-</v>
      </c>
      <c r="CQ10" s="493" t="str">
        <f t="shared" si="29"/>
        <v>-</v>
      </c>
      <c r="CR10" s="487" t="str">
        <f t="shared" si="30"/>
        <v>-</v>
      </c>
      <c r="CS10" s="490" t="str">
        <f t="shared" si="31"/>
        <v>-</v>
      </c>
      <c r="CT10" s="485" t="str">
        <f t="shared" si="32"/>
        <v>-</v>
      </c>
      <c r="CU10" s="485" t="str">
        <f t="shared" si="33"/>
        <v>-</v>
      </c>
      <c r="CV10" s="489" t="str">
        <f t="shared" si="34"/>
        <v>-</v>
      </c>
    </row>
    <row r="11" spans="1:100" x14ac:dyDescent="0.2">
      <c r="F11" s="495" t="str">
        <f t="shared" ref="F11:F63" si="35">IF(E11&lt;&gt;"",
MID(E11,1,5)&amp;" "&amp;
MID(E11,6,5)&amp;" "&amp;
MID(E11,11,5),"-")</f>
        <v>-</v>
      </c>
      <c r="G11" s="495">
        <f t="shared" si="2"/>
        <v>0</v>
      </c>
      <c r="I11" s="456" t="str">
        <f t="shared" si="3"/>
        <v>-</v>
      </c>
      <c r="J11" s="516" t="str">
        <f t="shared" si="4"/>
        <v>-</v>
      </c>
      <c r="K11" s="516" t="str">
        <f t="shared" si="4"/>
        <v>-</v>
      </c>
      <c r="L11" s="516" t="str">
        <f t="shared" si="4"/>
        <v>-</v>
      </c>
      <c r="M11" s="516" t="str">
        <f t="shared" si="4"/>
        <v>-</v>
      </c>
      <c r="N11" s="516" t="str">
        <f t="shared" si="4"/>
        <v>-</v>
      </c>
      <c r="O11" s="516" t="str">
        <f t="shared" si="4"/>
        <v>-</v>
      </c>
      <c r="P11" s="516" t="str">
        <f t="shared" si="4"/>
        <v>-</v>
      </c>
      <c r="Q11" s="516" t="str">
        <f t="shared" si="4"/>
        <v>-</v>
      </c>
      <c r="R11" s="516" t="str">
        <f t="shared" si="4"/>
        <v>-</v>
      </c>
      <c r="S11" s="516" t="str">
        <f t="shared" si="4"/>
        <v>-</v>
      </c>
      <c r="T11" s="516" t="str">
        <f t="shared" si="5"/>
        <v>-</v>
      </c>
      <c r="U11" s="516" t="str">
        <f t="shared" si="5"/>
        <v>-</v>
      </c>
      <c r="V11" s="516" t="str">
        <f t="shared" si="5"/>
        <v>-</v>
      </c>
      <c r="W11" s="516" t="str">
        <f t="shared" si="5"/>
        <v>-</v>
      </c>
      <c r="X11" s="516" t="str">
        <f t="shared" si="5"/>
        <v>-</v>
      </c>
      <c r="Y11" s="516" t="str">
        <f t="shared" si="5"/>
        <v>-</v>
      </c>
      <c r="Z11" s="516" t="str">
        <f t="shared" si="5"/>
        <v>-</v>
      </c>
      <c r="AA11" s="516" t="str">
        <f t="shared" si="5"/>
        <v>-</v>
      </c>
      <c r="AB11" s="516" t="str">
        <f t="shared" si="5"/>
        <v>-</v>
      </c>
      <c r="AC11" s="516" t="str">
        <f t="shared" si="5"/>
        <v>-</v>
      </c>
      <c r="AD11" s="516" t="str">
        <f t="shared" si="6"/>
        <v>-</v>
      </c>
      <c r="AE11" s="516" t="str">
        <f t="shared" si="6"/>
        <v>-</v>
      </c>
      <c r="AF11" s="516" t="str">
        <f t="shared" si="6"/>
        <v>-</v>
      </c>
      <c r="AG11" s="516" t="str">
        <f t="shared" si="6"/>
        <v>-</v>
      </c>
      <c r="AH11" s="516" t="str">
        <f t="shared" si="6"/>
        <v>-</v>
      </c>
      <c r="AI11" s="516" t="str">
        <f t="shared" si="6"/>
        <v>-</v>
      </c>
      <c r="AJ11" s="516" t="str">
        <f t="shared" si="6"/>
        <v>-</v>
      </c>
      <c r="AK11" s="516" t="str">
        <f t="shared" si="6"/>
        <v>-</v>
      </c>
      <c r="AL11" s="516" t="str">
        <f t="shared" si="6"/>
        <v>-</v>
      </c>
      <c r="AM11" s="516" t="str">
        <f t="shared" si="6"/>
        <v>-</v>
      </c>
      <c r="AN11" s="516" t="str">
        <f t="shared" si="7"/>
        <v>-</v>
      </c>
      <c r="AO11" s="516" t="str">
        <f t="shared" si="7"/>
        <v>-</v>
      </c>
      <c r="AP11" s="516" t="str">
        <f t="shared" si="7"/>
        <v>-</v>
      </c>
      <c r="AQ11" s="516" t="str">
        <f t="shared" si="7"/>
        <v>-</v>
      </c>
      <c r="AR11" s="516" t="str">
        <f t="shared" si="7"/>
        <v>-</v>
      </c>
      <c r="AS11" s="516" t="str">
        <f t="shared" si="7"/>
        <v>-</v>
      </c>
      <c r="AT11" s="516" t="str">
        <f t="shared" si="7"/>
        <v>-</v>
      </c>
      <c r="AU11" s="516" t="str">
        <f t="shared" si="7"/>
        <v>-</v>
      </c>
      <c r="AV11" s="516" t="str">
        <f t="shared" si="7"/>
        <v>-</v>
      </c>
      <c r="AW11" s="516" t="str">
        <f t="shared" si="7"/>
        <v>-</v>
      </c>
      <c r="AX11" s="516" t="str">
        <f t="shared" si="8"/>
        <v>-</v>
      </c>
      <c r="AY11" s="516" t="str">
        <f t="shared" si="8"/>
        <v>-</v>
      </c>
      <c r="AZ11" s="516" t="str">
        <f t="shared" si="8"/>
        <v>-</v>
      </c>
      <c r="BA11" s="516" t="str">
        <f t="shared" si="8"/>
        <v>-</v>
      </c>
      <c r="BB11" s="516" t="str">
        <f t="shared" si="8"/>
        <v>-</v>
      </c>
      <c r="BC11" s="516" t="str">
        <f t="shared" si="8"/>
        <v>-</v>
      </c>
      <c r="BD11" s="516" t="str">
        <f t="shared" si="8"/>
        <v>-</v>
      </c>
      <c r="BE11" s="516" t="str">
        <f t="shared" si="8"/>
        <v>-</v>
      </c>
      <c r="BF11" s="516" t="str">
        <f t="shared" si="8"/>
        <v>-</v>
      </c>
      <c r="BG11" s="516" t="str">
        <f t="shared" si="8"/>
        <v>-</v>
      </c>
      <c r="BH11" s="516" t="str">
        <f t="shared" si="9"/>
        <v>-</v>
      </c>
      <c r="BI11" s="516" t="str">
        <f t="shared" si="9"/>
        <v>-</v>
      </c>
      <c r="BJ11" s="516" t="str">
        <f t="shared" si="9"/>
        <v>-</v>
      </c>
      <c r="BK11" s="516" t="str">
        <f t="shared" si="9"/>
        <v>-</v>
      </c>
      <c r="BL11" s="516" t="str">
        <f t="shared" si="9"/>
        <v>-</v>
      </c>
      <c r="BM11" s="516" t="str">
        <f t="shared" si="9"/>
        <v>-</v>
      </c>
      <c r="BN11" s="516" t="str">
        <f t="shared" si="9"/>
        <v>-</v>
      </c>
      <c r="BO11" s="516" t="str">
        <f t="shared" si="9"/>
        <v>-</v>
      </c>
      <c r="BP11" s="516" t="str">
        <f t="shared" si="9"/>
        <v>-</v>
      </c>
      <c r="BQ11" s="516" t="str">
        <f t="shared" si="9"/>
        <v>-</v>
      </c>
      <c r="BR11" s="516" t="str">
        <f t="shared" si="10"/>
        <v>-------</v>
      </c>
      <c r="BS11" s="516" t="str">
        <f t="shared" si="11"/>
        <v>-</v>
      </c>
      <c r="BT11" s="454" t="str">
        <f>IF(INDEX(BR:BR,ROW())&lt;&gt;"-------",VLOOKUP($BR11,'CS Protocol Def'!$B:$O,12,FALSE),"-")</f>
        <v>-</v>
      </c>
      <c r="BU11" s="454" t="str">
        <f>IF(INDEX(BR:BR,ROW())&lt;&gt;"-------",VLOOKUP(INDEX(BR:BR,ROW()),'CS Protocol Def'!$B:$O,13,FALSE),"-")</f>
        <v>-</v>
      </c>
      <c r="BV11" s="454" t="str">
        <f>IF(INDEX(BR:BR,ROW())&lt;&gt;"-------",VLOOKUP($BR11,'CS Protocol Def'!$B:$P,15,FALSE),"-")</f>
        <v>-</v>
      </c>
      <c r="BW11" s="455" t="str">
        <f t="shared" si="12"/>
        <v>-</v>
      </c>
      <c r="BX11" s="515" t="str">
        <f>IF(INDEX(BR:BR,ROW())&lt;&gt;"-------",VLOOKUP($BR11,'CS Protocol Def'!$B:$Q,16,FALSE),"-")</f>
        <v>-</v>
      </c>
      <c r="BY11" s="455" t="str">
        <f>IF(INDEX(BR:BR,ROW())&lt;&gt;"-------",VLOOKUP(TEXT(BIN2DEC(CONCATENATE(K11,L11,M11,N11,O11,P11,Q11,R11,S11,T11)),"#"),'Country Codes'!A:B,2,FALSE),"-")</f>
        <v>-</v>
      </c>
      <c r="BZ11" s="491" t="str">
        <f>IF(BT11=BZ$3,VLOOKUP(CONCATENATE(X11,Y11,Z11,AA11,AB11,AC11),Characters!$B$3:$F$41,5,FALSE)&amp;
VLOOKUP(CONCATENATE(AD11,AE11,AF11,AG11,AH11,AI11),Characters!$B$3:$F$41,5,FALSE)&amp;
VLOOKUP(CONCATENATE(AJ11,AK11,AL11,AM11,AN11,AO11),Characters!$B$3:$F$41,5,FALSE)&amp;
VLOOKUP(CONCATENATE(AP11,AQ11,AR11,AS11,AT11,AU11),Characters!$B$3:$F$41,5,FALSE)&amp;
VLOOKUP(CONCATENATE(AV11,AW11,AX11,AY11,AZ11,BA11),Characters!$B$3:$F$41,5,FALSE)&amp;
VLOOKUP(CONCATENATE(BB11,BC11,BD11,BE11,BF11,BG11),Characters!$B$3:$F$41,5,FALSE)&amp;
VLOOKUP(CONCATENATE(BH11,BI11,BJ11,BK11,BL11,BM11),Characters!$B$3:$F$41,5,FALSE),"-")</f>
        <v>-</v>
      </c>
      <c r="CA11" s="471" t="str">
        <f t="shared" ref="CA11:CA63" si="36">IF(BT11=BZ$3,CONCATENATE(BN11,BO11),"-")</f>
        <v>-</v>
      </c>
      <c r="CB11" s="473" t="str">
        <f t="shared" ref="CB11:CB63" si="37">IF(BT11=BZ$3,CONCATENATE(BP11,BQ11),"-")</f>
        <v>-</v>
      </c>
      <c r="CC11" s="475" t="str">
        <f t="shared" ref="CC11:CC63" si="38">IF(BT11=CC$3,CONCATENATE(AB11,AC11,AD11,AE11,AF11,AG11,AH11,AI11,AJ11,AK11,AL11,AM11,AN11,AO11,AP11,AQ11,AR11,AS11,AT11,AU11,AV11,AW11,AX11,AY11),"-")</f>
        <v>-</v>
      </c>
      <c r="CD11" s="476" t="str">
        <f t="shared" ref="CD11:CD63" si="39">IF(CC11&lt;&gt;"-",BIN2HEX(MID(CC11,1,4))&amp;BIN2HEX(MID(CC11,5,4))&amp;BIN2HEX(MID(CC11,9,4))&amp;BIN2HEX(MID(CC11,13,4))&amp;BIN2HEX(MID(CC11,17,4))&amp;BIN2HEX(MID(CC11,21,4)),"-")</f>
        <v>-</v>
      </c>
      <c r="CE11" s="476" t="str">
        <f t="shared" ref="CE11:CE63" si="40">IF(BT11=CC$3,AZ11*2^5+BA11*2^4+BB11*2^3+BC11*2^2+BD11*2^1+BE11*2^0,"-")</f>
        <v>-</v>
      </c>
      <c r="CF11" s="476" t="str">
        <f t="shared" ref="CF11:CF63" si="41">IF(BT11=CC$3,CONCATENATE(BP11,BQ11),"-")</f>
        <v>-</v>
      </c>
      <c r="CG11" s="476" t="str">
        <f t="shared" ref="CG11:CG63" si="42">IF(BT11=CC$3,AA11,"-")</f>
        <v>-</v>
      </c>
      <c r="CH11" s="478" t="str">
        <f t="shared" ref="CH11:CH63" si="43">IF(BT11=CC$3,BF11*2^9+BG11*2^8+BH11*2^7+BI11*2^6+BJ11*2^5+BK11*2^4+BL11*2^3+BM11*2^2+BN11*2^1+BO11*2^0,"-")</f>
        <v>-</v>
      </c>
      <c r="CI11" s="480" t="str">
        <f t="shared" ref="CI11:CI63" si="44">IF(BT11=CI$3,
VLOOKUP(CONCATENATE(AB11,AC11,AD11,AE11,AF11,AG11),Tabel6,5,FALSE)&amp;VLOOKUP(CONCATENATE(AH11,AI11,AJ11,AK11,AL11,AM11),Tabel6,5,FALSE)&amp;VLOOKUP(CONCATENATE(AN11,AO11,AP11,AQ11,AR11,AS11),Tabel6,5,FALSE),"-")</f>
        <v>-</v>
      </c>
      <c r="CJ11" s="480" t="str">
        <f t="shared" ref="CJ11:CJ63" si="45">IF(BT11=CI$3,
AT11*2^11+AU11*2^10+AV11*2^9+AW11*2^8+AX11*2^7+AY11*2^6+AZ11*2^5+BA11*2^4+BB11*2^3+BC11*2^2+BD11*2^1+BE11*2^0,"-")</f>
        <v>-</v>
      </c>
      <c r="CK11" s="480" t="str">
        <f t="shared" ref="CK11:CK63" si="46">IF(BT11=CI$3,
CONCATENATE(BP11,BQ11),"-")</f>
        <v>-</v>
      </c>
      <c r="CL11" s="480" t="str">
        <f t="shared" ref="CL11:CL63" si="47">IF(BT11=CI$3,AA11,"-")</f>
        <v>-</v>
      </c>
      <c r="CM11" s="482" t="str">
        <f t="shared" ref="CM11:CM63" si="48">IF(BT11=CI$3,BF11*2^9+BG11*2^8+BH11*2^7+BI11*2^6+BJ11*2^5+BK11*2^4+BL11*2^3+BM11*2^2+BN11*2^1+BO11*2^0,"-")</f>
        <v>-</v>
      </c>
      <c r="CN11" s="483" t="str">
        <f t="shared" ref="CN11:CN63" si="49">IF(BT11=CN$3,AB11*2^19+AC11*2^18+AD11*2^17+AE11*2^16+AF11*2^15+AG11*2^14+AH11*2^13+AI11*2^12+AJ11*2^11+AK11*2^10+AL11*2^9+AM11*2^8+AN11*2^7+AO11*2^6+AP11*2^5+AQ11*2^4+AR11*2^3+AS11*2^2+AT11*2^1+AU11*2^0,
"-")</f>
        <v>-</v>
      </c>
      <c r="CO11" s="483" t="str">
        <f t="shared" ref="CO11:CO63" si="50">IF(BT11=CN$3,
CONCATENATE(BP11,BQ11),"-")</f>
        <v>-</v>
      </c>
      <c r="CP11" s="483" t="str">
        <f t="shared" ref="CP11:CP63" si="51">IF(BT11=CN$3,AA11,"-")</f>
        <v>-</v>
      </c>
      <c r="CQ11" s="493" t="str">
        <f t="shared" ref="CQ11:CQ63" si="52">IF(BT11=CN$3,BF11*2^9+BG11*2^8+BH11*2^7+BI11*2^6+BJ11*2^5+BK11*2^4+BL11*2^3+BM11*2^2+BN11*2^1+BO11*2^0,"-")</f>
        <v>-</v>
      </c>
      <c r="CR11" s="487" t="str">
        <f t="shared" ref="CR11:CR63" si="53">IF(BT11="A2-B-2",CONCATENATE(Y11,Z11,AA11,AB11,AC11,AD11,AE11,AF11,AG11,AH11,AI11,AJ11,AK11,AL11,AM11,AN11,AO11,AP11,AQ11,AR11,AS11,AT11,AU11,AV11),"-")</f>
        <v>-</v>
      </c>
      <c r="CS11" s="490" t="str">
        <f t="shared" ref="CS11:CS63" si="54">IF(CR11&lt;&gt;"-",BIN2HEX(MID(CR11,1,4))&amp;BIN2HEX(MID(CR11,5,4))&amp;BIN2HEX(MID(CR11,9,4))&amp;BIN2HEX(MID(CR11,13,4))&amp;BIN2HEX(MID(CR11,17,4))&amp;BIN2HEX(MID(CR11,21,4)),"-")</f>
        <v>-</v>
      </c>
      <c r="CT11" s="485" t="str">
        <f t="shared" ref="CT11:CT63" si="55">IF(BT11="A2-B-3b",
VLOOKUP("1"&amp;CONCATENATE(Y11,Z11,AA11,AB11,AC11),Tabel6,5,FALSE)&amp;VLOOKUP("1"&amp;CONCATENATE(AD11,AE11,AF11,AG11,AH11),Tabel6,5,FALSE)&amp;VLOOKUP("1"&amp;CONCATENATE(AI11,AJ11,AK11,AL11,AM11),Tabel6,5,FALSE),"-")</f>
        <v>-</v>
      </c>
      <c r="CU11" s="485" t="str">
        <f t="shared" ref="CU11:CU63" si="56">IF(BT11="A2-B-3b",
AN11*2^8+AO11*2^7+AP11*2^6+AQ11*2^5+AR11*2^4+AS11*2^3+AT11*2^2+AU11*2^1+AV11*2^0,"-")</f>
        <v>-</v>
      </c>
      <c r="CV11" s="489" t="str">
        <f t="shared" ref="CV11:CV63" si="57" xml:space="preserve">
IF(BT11="A2-B-3a",
AI11*2^13+AJ11*2^12+AK11*2^11+AL11*2^10+AM11*2^9+AN11*2^8+AO11*2^7+AP11*2^6+AQ11*2^5+AR11*2^4+AS11*2^3+AT11*2^2+AU11*2^1+AV11*2^0,
"-")</f>
        <v>-</v>
      </c>
    </row>
    <row r="12" spans="1:100" x14ac:dyDescent="0.2">
      <c r="F12" s="495" t="str">
        <f t="shared" si="35"/>
        <v>-</v>
      </c>
      <c r="G12" s="495">
        <f t="shared" si="2"/>
        <v>0</v>
      </c>
      <c r="I12" s="456" t="str">
        <f t="shared" si="3"/>
        <v>-</v>
      </c>
      <c r="J12" s="516" t="str">
        <f t="shared" si="4"/>
        <v>-</v>
      </c>
      <c r="K12" s="516" t="str">
        <f t="shared" si="4"/>
        <v>-</v>
      </c>
      <c r="L12" s="516" t="str">
        <f t="shared" si="4"/>
        <v>-</v>
      </c>
      <c r="M12" s="516" t="str">
        <f t="shared" si="4"/>
        <v>-</v>
      </c>
      <c r="N12" s="516" t="str">
        <f t="shared" si="4"/>
        <v>-</v>
      </c>
      <c r="O12" s="516" t="str">
        <f t="shared" si="4"/>
        <v>-</v>
      </c>
      <c r="P12" s="516" t="str">
        <f t="shared" si="4"/>
        <v>-</v>
      </c>
      <c r="Q12" s="516" t="str">
        <f t="shared" si="4"/>
        <v>-</v>
      </c>
      <c r="R12" s="516" t="str">
        <f t="shared" si="4"/>
        <v>-</v>
      </c>
      <c r="S12" s="516" t="str">
        <f t="shared" si="4"/>
        <v>-</v>
      </c>
      <c r="T12" s="516" t="str">
        <f t="shared" si="5"/>
        <v>-</v>
      </c>
      <c r="U12" s="516" t="str">
        <f t="shared" si="5"/>
        <v>-</v>
      </c>
      <c r="V12" s="516" t="str">
        <f t="shared" si="5"/>
        <v>-</v>
      </c>
      <c r="W12" s="516" t="str">
        <f t="shared" si="5"/>
        <v>-</v>
      </c>
      <c r="X12" s="516" t="str">
        <f t="shared" si="5"/>
        <v>-</v>
      </c>
      <c r="Y12" s="516" t="str">
        <f t="shared" si="5"/>
        <v>-</v>
      </c>
      <c r="Z12" s="516" t="str">
        <f t="shared" si="5"/>
        <v>-</v>
      </c>
      <c r="AA12" s="516" t="str">
        <f t="shared" si="5"/>
        <v>-</v>
      </c>
      <c r="AB12" s="516" t="str">
        <f t="shared" si="5"/>
        <v>-</v>
      </c>
      <c r="AC12" s="516" t="str">
        <f t="shared" si="5"/>
        <v>-</v>
      </c>
      <c r="AD12" s="516" t="str">
        <f t="shared" si="6"/>
        <v>-</v>
      </c>
      <c r="AE12" s="516" t="str">
        <f t="shared" si="6"/>
        <v>-</v>
      </c>
      <c r="AF12" s="516" t="str">
        <f t="shared" si="6"/>
        <v>-</v>
      </c>
      <c r="AG12" s="516" t="str">
        <f t="shared" si="6"/>
        <v>-</v>
      </c>
      <c r="AH12" s="516" t="str">
        <f t="shared" si="6"/>
        <v>-</v>
      </c>
      <c r="AI12" s="516" t="str">
        <f t="shared" si="6"/>
        <v>-</v>
      </c>
      <c r="AJ12" s="516" t="str">
        <f t="shared" si="6"/>
        <v>-</v>
      </c>
      <c r="AK12" s="516" t="str">
        <f t="shared" si="6"/>
        <v>-</v>
      </c>
      <c r="AL12" s="516" t="str">
        <f t="shared" si="6"/>
        <v>-</v>
      </c>
      <c r="AM12" s="516" t="str">
        <f t="shared" si="6"/>
        <v>-</v>
      </c>
      <c r="AN12" s="516" t="str">
        <f t="shared" si="7"/>
        <v>-</v>
      </c>
      <c r="AO12" s="516" t="str">
        <f t="shared" si="7"/>
        <v>-</v>
      </c>
      <c r="AP12" s="516" t="str">
        <f t="shared" si="7"/>
        <v>-</v>
      </c>
      <c r="AQ12" s="516" t="str">
        <f t="shared" si="7"/>
        <v>-</v>
      </c>
      <c r="AR12" s="516" t="str">
        <f t="shared" si="7"/>
        <v>-</v>
      </c>
      <c r="AS12" s="516" t="str">
        <f t="shared" si="7"/>
        <v>-</v>
      </c>
      <c r="AT12" s="516" t="str">
        <f t="shared" si="7"/>
        <v>-</v>
      </c>
      <c r="AU12" s="516" t="str">
        <f t="shared" si="7"/>
        <v>-</v>
      </c>
      <c r="AV12" s="516" t="str">
        <f t="shared" si="7"/>
        <v>-</v>
      </c>
      <c r="AW12" s="516" t="str">
        <f t="shared" si="7"/>
        <v>-</v>
      </c>
      <c r="AX12" s="516" t="str">
        <f t="shared" si="8"/>
        <v>-</v>
      </c>
      <c r="AY12" s="516" t="str">
        <f t="shared" si="8"/>
        <v>-</v>
      </c>
      <c r="AZ12" s="516" t="str">
        <f t="shared" si="8"/>
        <v>-</v>
      </c>
      <c r="BA12" s="516" t="str">
        <f t="shared" si="8"/>
        <v>-</v>
      </c>
      <c r="BB12" s="516" t="str">
        <f t="shared" si="8"/>
        <v>-</v>
      </c>
      <c r="BC12" s="516" t="str">
        <f t="shared" si="8"/>
        <v>-</v>
      </c>
      <c r="BD12" s="516" t="str">
        <f t="shared" si="8"/>
        <v>-</v>
      </c>
      <c r="BE12" s="516" t="str">
        <f t="shared" si="8"/>
        <v>-</v>
      </c>
      <c r="BF12" s="516" t="str">
        <f t="shared" si="8"/>
        <v>-</v>
      </c>
      <c r="BG12" s="516" t="str">
        <f t="shared" si="8"/>
        <v>-</v>
      </c>
      <c r="BH12" s="516" t="str">
        <f t="shared" si="9"/>
        <v>-</v>
      </c>
      <c r="BI12" s="516" t="str">
        <f t="shared" si="9"/>
        <v>-</v>
      </c>
      <c r="BJ12" s="516" t="str">
        <f t="shared" si="9"/>
        <v>-</v>
      </c>
      <c r="BK12" s="516" t="str">
        <f t="shared" si="9"/>
        <v>-</v>
      </c>
      <c r="BL12" s="516" t="str">
        <f t="shared" si="9"/>
        <v>-</v>
      </c>
      <c r="BM12" s="516" t="str">
        <f t="shared" si="9"/>
        <v>-</v>
      </c>
      <c r="BN12" s="516" t="str">
        <f t="shared" si="9"/>
        <v>-</v>
      </c>
      <c r="BO12" s="516" t="str">
        <f t="shared" si="9"/>
        <v>-</v>
      </c>
      <c r="BP12" s="516" t="str">
        <f t="shared" si="9"/>
        <v>-</v>
      </c>
      <c r="BQ12" s="516" t="str">
        <f t="shared" si="9"/>
        <v>-</v>
      </c>
      <c r="BR12" s="516" t="str">
        <f t="shared" si="10"/>
        <v>-------</v>
      </c>
      <c r="BS12" s="516" t="str">
        <f t="shared" si="11"/>
        <v>-</v>
      </c>
      <c r="BT12" s="454" t="str">
        <f>IF(INDEX(BR:BR,ROW())&lt;&gt;"-------",VLOOKUP($BR12,'CS Protocol Def'!$B:$O,12,FALSE),"-")</f>
        <v>-</v>
      </c>
      <c r="BU12" s="454" t="str">
        <f>IF(INDEX(BR:BR,ROW())&lt;&gt;"-------",VLOOKUP(INDEX(BR:BR,ROW()),'CS Protocol Def'!$B:$O,13,FALSE),"-")</f>
        <v>-</v>
      </c>
      <c r="BV12" s="454" t="str">
        <f>IF(INDEX(BR:BR,ROW())&lt;&gt;"-------",VLOOKUP($BR12,'CS Protocol Def'!$B:$P,15,FALSE),"-")</f>
        <v>-</v>
      </c>
      <c r="BW12" s="455" t="str">
        <f t="shared" si="12"/>
        <v>-</v>
      </c>
      <c r="BX12" s="515" t="str">
        <f>IF(INDEX(BR:BR,ROW())&lt;&gt;"-------",VLOOKUP($BR12,'CS Protocol Def'!$B:$Q,16,FALSE),"-")</f>
        <v>-</v>
      </c>
      <c r="BY12" s="455" t="str">
        <f>IF(INDEX(BR:BR,ROW())&lt;&gt;"-------",VLOOKUP(TEXT(BIN2DEC(CONCATENATE(K12,L12,M12,N12,O12,P12,Q12,R12,S12,T12)),"#"),'Country Codes'!A:B,2,FALSE),"-")</f>
        <v>-</v>
      </c>
      <c r="BZ12" s="491" t="str">
        <f>IF(BT12=BZ$3,VLOOKUP(CONCATENATE(X12,Y12,Z12,AA12,AB12,AC12),Characters!$B$3:$F$41,5,FALSE)&amp;
VLOOKUP(CONCATENATE(AD12,AE12,AF12,AG12,AH12,AI12),Characters!$B$3:$F$41,5,FALSE)&amp;
VLOOKUP(CONCATENATE(AJ12,AK12,AL12,AM12,AN12,AO12),Characters!$B$3:$F$41,5,FALSE)&amp;
VLOOKUP(CONCATENATE(AP12,AQ12,AR12,AS12,AT12,AU12),Characters!$B$3:$F$41,5,FALSE)&amp;
VLOOKUP(CONCATENATE(AV12,AW12,AX12,AY12,AZ12,BA12),Characters!$B$3:$F$41,5,FALSE)&amp;
VLOOKUP(CONCATENATE(BB12,BC12,BD12,BE12,BF12,BG12),Characters!$B$3:$F$41,5,FALSE)&amp;
VLOOKUP(CONCATENATE(BH12,BI12,BJ12,BK12,BL12,BM12),Characters!$B$3:$F$41,5,FALSE),"-")</f>
        <v>-</v>
      </c>
      <c r="CA12" s="471" t="str">
        <f t="shared" si="36"/>
        <v>-</v>
      </c>
      <c r="CB12" s="473" t="str">
        <f t="shared" si="37"/>
        <v>-</v>
      </c>
      <c r="CC12" s="475" t="str">
        <f t="shared" si="38"/>
        <v>-</v>
      </c>
      <c r="CD12" s="476" t="str">
        <f t="shared" si="39"/>
        <v>-</v>
      </c>
      <c r="CE12" s="476" t="str">
        <f t="shared" si="40"/>
        <v>-</v>
      </c>
      <c r="CF12" s="476" t="str">
        <f t="shared" si="41"/>
        <v>-</v>
      </c>
      <c r="CG12" s="476" t="str">
        <f t="shared" si="42"/>
        <v>-</v>
      </c>
      <c r="CH12" s="478" t="str">
        <f t="shared" si="43"/>
        <v>-</v>
      </c>
      <c r="CI12" s="480" t="str">
        <f t="shared" si="44"/>
        <v>-</v>
      </c>
      <c r="CJ12" s="480" t="str">
        <f t="shared" si="45"/>
        <v>-</v>
      </c>
      <c r="CK12" s="480" t="str">
        <f t="shared" si="46"/>
        <v>-</v>
      </c>
      <c r="CL12" s="480" t="str">
        <f t="shared" si="47"/>
        <v>-</v>
      </c>
      <c r="CM12" s="482" t="str">
        <f t="shared" si="48"/>
        <v>-</v>
      </c>
      <c r="CN12" s="483" t="str">
        <f t="shared" si="49"/>
        <v>-</v>
      </c>
      <c r="CO12" s="483" t="str">
        <f t="shared" si="50"/>
        <v>-</v>
      </c>
      <c r="CP12" s="483" t="str">
        <f t="shared" si="51"/>
        <v>-</v>
      </c>
      <c r="CQ12" s="493" t="str">
        <f t="shared" si="52"/>
        <v>-</v>
      </c>
      <c r="CR12" s="487" t="str">
        <f t="shared" si="53"/>
        <v>-</v>
      </c>
      <c r="CS12" s="490" t="str">
        <f t="shared" si="54"/>
        <v>-</v>
      </c>
      <c r="CT12" s="485" t="str">
        <f t="shared" si="55"/>
        <v>-</v>
      </c>
      <c r="CU12" s="485" t="str">
        <f t="shared" si="56"/>
        <v>-</v>
      </c>
      <c r="CV12" s="489" t="str">
        <f t="shared" si="57"/>
        <v>-</v>
      </c>
    </row>
    <row r="13" spans="1:100" x14ac:dyDescent="0.2">
      <c r="F13" s="495" t="str">
        <f t="shared" si="35"/>
        <v>-</v>
      </c>
      <c r="G13" s="495">
        <f t="shared" si="2"/>
        <v>0</v>
      </c>
      <c r="I13" s="456" t="str">
        <f t="shared" si="3"/>
        <v>-</v>
      </c>
      <c r="J13" s="516" t="str">
        <f t="shared" si="4"/>
        <v>-</v>
      </c>
      <c r="K13" s="516" t="str">
        <f t="shared" si="4"/>
        <v>-</v>
      </c>
      <c r="L13" s="516" t="str">
        <f t="shared" si="4"/>
        <v>-</v>
      </c>
      <c r="M13" s="516" t="str">
        <f t="shared" si="4"/>
        <v>-</v>
      </c>
      <c r="N13" s="516" t="str">
        <f t="shared" si="4"/>
        <v>-</v>
      </c>
      <c r="O13" s="516" t="str">
        <f t="shared" si="4"/>
        <v>-</v>
      </c>
      <c r="P13" s="516" t="str">
        <f t="shared" si="4"/>
        <v>-</v>
      </c>
      <c r="Q13" s="516" t="str">
        <f t="shared" si="4"/>
        <v>-</v>
      </c>
      <c r="R13" s="516" t="str">
        <f t="shared" si="4"/>
        <v>-</v>
      </c>
      <c r="S13" s="516" t="str">
        <f t="shared" si="4"/>
        <v>-</v>
      </c>
      <c r="T13" s="516" t="str">
        <f t="shared" si="5"/>
        <v>-</v>
      </c>
      <c r="U13" s="516" t="str">
        <f t="shared" si="5"/>
        <v>-</v>
      </c>
      <c r="V13" s="516" t="str">
        <f t="shared" si="5"/>
        <v>-</v>
      </c>
      <c r="W13" s="516" t="str">
        <f t="shared" si="5"/>
        <v>-</v>
      </c>
      <c r="X13" s="516" t="str">
        <f t="shared" si="5"/>
        <v>-</v>
      </c>
      <c r="Y13" s="516" t="str">
        <f t="shared" si="5"/>
        <v>-</v>
      </c>
      <c r="Z13" s="516" t="str">
        <f t="shared" si="5"/>
        <v>-</v>
      </c>
      <c r="AA13" s="516" t="str">
        <f t="shared" si="5"/>
        <v>-</v>
      </c>
      <c r="AB13" s="516" t="str">
        <f t="shared" si="5"/>
        <v>-</v>
      </c>
      <c r="AC13" s="516" t="str">
        <f t="shared" si="5"/>
        <v>-</v>
      </c>
      <c r="AD13" s="516" t="str">
        <f t="shared" si="6"/>
        <v>-</v>
      </c>
      <c r="AE13" s="516" t="str">
        <f t="shared" si="6"/>
        <v>-</v>
      </c>
      <c r="AF13" s="516" t="str">
        <f t="shared" si="6"/>
        <v>-</v>
      </c>
      <c r="AG13" s="516" t="str">
        <f t="shared" si="6"/>
        <v>-</v>
      </c>
      <c r="AH13" s="516" t="str">
        <f t="shared" si="6"/>
        <v>-</v>
      </c>
      <c r="AI13" s="516" t="str">
        <f t="shared" si="6"/>
        <v>-</v>
      </c>
      <c r="AJ13" s="516" t="str">
        <f t="shared" si="6"/>
        <v>-</v>
      </c>
      <c r="AK13" s="516" t="str">
        <f t="shared" si="6"/>
        <v>-</v>
      </c>
      <c r="AL13" s="516" t="str">
        <f t="shared" si="6"/>
        <v>-</v>
      </c>
      <c r="AM13" s="516" t="str">
        <f t="shared" si="6"/>
        <v>-</v>
      </c>
      <c r="AN13" s="516" t="str">
        <f t="shared" si="7"/>
        <v>-</v>
      </c>
      <c r="AO13" s="516" t="str">
        <f t="shared" si="7"/>
        <v>-</v>
      </c>
      <c r="AP13" s="516" t="str">
        <f t="shared" si="7"/>
        <v>-</v>
      </c>
      <c r="AQ13" s="516" t="str">
        <f t="shared" si="7"/>
        <v>-</v>
      </c>
      <c r="AR13" s="516" t="str">
        <f t="shared" si="7"/>
        <v>-</v>
      </c>
      <c r="AS13" s="516" t="str">
        <f t="shared" si="7"/>
        <v>-</v>
      </c>
      <c r="AT13" s="516" t="str">
        <f t="shared" si="7"/>
        <v>-</v>
      </c>
      <c r="AU13" s="516" t="str">
        <f t="shared" si="7"/>
        <v>-</v>
      </c>
      <c r="AV13" s="516" t="str">
        <f t="shared" si="7"/>
        <v>-</v>
      </c>
      <c r="AW13" s="516" t="str">
        <f t="shared" si="7"/>
        <v>-</v>
      </c>
      <c r="AX13" s="516" t="str">
        <f t="shared" si="8"/>
        <v>-</v>
      </c>
      <c r="AY13" s="516" t="str">
        <f t="shared" si="8"/>
        <v>-</v>
      </c>
      <c r="AZ13" s="516" t="str">
        <f t="shared" si="8"/>
        <v>-</v>
      </c>
      <c r="BA13" s="516" t="str">
        <f t="shared" si="8"/>
        <v>-</v>
      </c>
      <c r="BB13" s="516" t="str">
        <f t="shared" si="8"/>
        <v>-</v>
      </c>
      <c r="BC13" s="516" t="str">
        <f t="shared" si="8"/>
        <v>-</v>
      </c>
      <c r="BD13" s="516" t="str">
        <f t="shared" si="8"/>
        <v>-</v>
      </c>
      <c r="BE13" s="516" t="str">
        <f t="shared" si="8"/>
        <v>-</v>
      </c>
      <c r="BF13" s="516" t="str">
        <f t="shared" si="8"/>
        <v>-</v>
      </c>
      <c r="BG13" s="516" t="str">
        <f t="shared" si="8"/>
        <v>-</v>
      </c>
      <c r="BH13" s="516" t="str">
        <f t="shared" si="9"/>
        <v>-</v>
      </c>
      <c r="BI13" s="516" t="str">
        <f t="shared" si="9"/>
        <v>-</v>
      </c>
      <c r="BJ13" s="516" t="str">
        <f t="shared" si="9"/>
        <v>-</v>
      </c>
      <c r="BK13" s="516" t="str">
        <f t="shared" si="9"/>
        <v>-</v>
      </c>
      <c r="BL13" s="516" t="str">
        <f t="shared" si="9"/>
        <v>-</v>
      </c>
      <c r="BM13" s="516" t="str">
        <f t="shared" si="9"/>
        <v>-</v>
      </c>
      <c r="BN13" s="516" t="str">
        <f t="shared" si="9"/>
        <v>-</v>
      </c>
      <c r="BO13" s="516" t="str">
        <f t="shared" si="9"/>
        <v>-</v>
      </c>
      <c r="BP13" s="516" t="str">
        <f t="shared" si="9"/>
        <v>-</v>
      </c>
      <c r="BQ13" s="516" t="str">
        <f t="shared" si="9"/>
        <v>-</v>
      </c>
      <c r="BR13" s="516" t="str">
        <f t="shared" si="10"/>
        <v>-------</v>
      </c>
      <c r="BS13" s="516" t="str">
        <f t="shared" si="11"/>
        <v>-</v>
      </c>
      <c r="BT13" s="454" t="str">
        <f>IF(INDEX(BR:BR,ROW())&lt;&gt;"-------",VLOOKUP($BR13,'CS Protocol Def'!$B:$O,12,FALSE),"-")</f>
        <v>-</v>
      </c>
      <c r="BU13" s="454" t="str">
        <f>IF(INDEX(BR:BR,ROW())&lt;&gt;"-------",VLOOKUP(INDEX(BR:BR,ROW()),'CS Protocol Def'!$B:$O,13,FALSE),"-")</f>
        <v>-</v>
      </c>
      <c r="BV13" s="454" t="str">
        <f>IF(INDEX(BR:BR,ROW())&lt;&gt;"-------",VLOOKUP($BR13,'CS Protocol Def'!$B:$P,15,FALSE),"-")</f>
        <v>-</v>
      </c>
      <c r="BW13" s="455" t="str">
        <f t="shared" si="12"/>
        <v>-</v>
      </c>
      <c r="BX13" s="515" t="str">
        <f>IF(INDEX(BR:BR,ROW())&lt;&gt;"-------",VLOOKUP($BR13,'CS Protocol Def'!$B:$Q,16,FALSE),"-")</f>
        <v>-</v>
      </c>
      <c r="BY13" s="455" t="str">
        <f>IF(INDEX(BR:BR,ROW())&lt;&gt;"-------",VLOOKUP(TEXT(BIN2DEC(CONCATENATE(K13,L13,M13,N13,O13,P13,Q13,R13,S13,T13)),"#"),'Country Codes'!A:B,2,FALSE),"-")</f>
        <v>-</v>
      </c>
      <c r="BZ13" s="491" t="str">
        <f>IF(BT13=BZ$3,VLOOKUP(CONCATENATE(X13,Y13,Z13,AA13,AB13,AC13),Characters!$B$3:$F$41,5,FALSE)&amp;
VLOOKUP(CONCATENATE(AD13,AE13,AF13,AG13,AH13,AI13),Characters!$B$3:$F$41,5,FALSE)&amp;
VLOOKUP(CONCATENATE(AJ13,AK13,AL13,AM13,AN13,AO13),Characters!$B$3:$F$41,5,FALSE)&amp;
VLOOKUP(CONCATENATE(AP13,AQ13,AR13,AS13,AT13,AU13),Characters!$B$3:$F$41,5,FALSE)&amp;
VLOOKUP(CONCATENATE(AV13,AW13,AX13,AY13,AZ13,BA13),Characters!$B$3:$F$41,5,FALSE)&amp;
VLOOKUP(CONCATENATE(BB13,BC13,BD13,BE13,BF13,BG13),Characters!$B$3:$F$41,5,FALSE)&amp;
VLOOKUP(CONCATENATE(BH13,BI13,BJ13,BK13,BL13,BM13),Characters!$B$3:$F$41,5,FALSE),"-")</f>
        <v>-</v>
      </c>
      <c r="CA13" s="471" t="str">
        <f t="shared" si="36"/>
        <v>-</v>
      </c>
      <c r="CB13" s="473" t="str">
        <f t="shared" si="37"/>
        <v>-</v>
      </c>
      <c r="CC13" s="475" t="str">
        <f t="shared" si="38"/>
        <v>-</v>
      </c>
      <c r="CD13" s="476" t="str">
        <f t="shared" si="39"/>
        <v>-</v>
      </c>
      <c r="CE13" s="476" t="str">
        <f t="shared" si="40"/>
        <v>-</v>
      </c>
      <c r="CF13" s="476" t="str">
        <f t="shared" si="41"/>
        <v>-</v>
      </c>
      <c r="CG13" s="476" t="str">
        <f t="shared" si="42"/>
        <v>-</v>
      </c>
      <c r="CH13" s="478" t="str">
        <f t="shared" si="43"/>
        <v>-</v>
      </c>
      <c r="CI13" s="480" t="str">
        <f t="shared" si="44"/>
        <v>-</v>
      </c>
      <c r="CJ13" s="480" t="str">
        <f t="shared" si="45"/>
        <v>-</v>
      </c>
      <c r="CK13" s="480" t="str">
        <f t="shared" si="46"/>
        <v>-</v>
      </c>
      <c r="CL13" s="480" t="str">
        <f t="shared" si="47"/>
        <v>-</v>
      </c>
      <c r="CM13" s="482" t="str">
        <f t="shared" si="48"/>
        <v>-</v>
      </c>
      <c r="CN13" s="483" t="str">
        <f t="shared" si="49"/>
        <v>-</v>
      </c>
      <c r="CO13" s="483" t="str">
        <f t="shared" si="50"/>
        <v>-</v>
      </c>
      <c r="CP13" s="483" t="str">
        <f t="shared" si="51"/>
        <v>-</v>
      </c>
      <c r="CQ13" s="493" t="str">
        <f t="shared" si="52"/>
        <v>-</v>
      </c>
      <c r="CR13" s="487" t="str">
        <f t="shared" si="53"/>
        <v>-</v>
      </c>
      <c r="CS13" s="490" t="str">
        <f t="shared" si="54"/>
        <v>-</v>
      </c>
      <c r="CT13" s="485" t="str">
        <f t="shared" si="55"/>
        <v>-</v>
      </c>
      <c r="CU13" s="485" t="str">
        <f t="shared" si="56"/>
        <v>-</v>
      </c>
      <c r="CV13" s="489" t="str">
        <f t="shared" si="57"/>
        <v>-</v>
      </c>
    </row>
    <row r="14" spans="1:100" x14ac:dyDescent="0.2">
      <c r="F14" s="495" t="str">
        <f t="shared" si="35"/>
        <v>-</v>
      </c>
      <c r="G14" s="495">
        <f t="shared" si="2"/>
        <v>0</v>
      </c>
      <c r="I14" s="456" t="str">
        <f t="shared" si="3"/>
        <v>-</v>
      </c>
      <c r="J14" s="516" t="str">
        <f t="shared" si="4"/>
        <v>-</v>
      </c>
      <c r="K14" s="516" t="str">
        <f t="shared" si="4"/>
        <v>-</v>
      </c>
      <c r="L14" s="516" t="str">
        <f t="shared" si="4"/>
        <v>-</v>
      </c>
      <c r="M14" s="516" t="str">
        <f t="shared" si="4"/>
        <v>-</v>
      </c>
      <c r="N14" s="516" t="str">
        <f t="shared" si="4"/>
        <v>-</v>
      </c>
      <c r="O14" s="516" t="str">
        <f t="shared" si="4"/>
        <v>-</v>
      </c>
      <c r="P14" s="516" t="str">
        <f t="shared" si="4"/>
        <v>-</v>
      </c>
      <c r="Q14" s="516" t="str">
        <f t="shared" si="4"/>
        <v>-</v>
      </c>
      <c r="R14" s="516" t="str">
        <f t="shared" si="4"/>
        <v>-</v>
      </c>
      <c r="S14" s="516" t="str">
        <f t="shared" si="4"/>
        <v>-</v>
      </c>
      <c r="T14" s="516" t="str">
        <f t="shared" si="5"/>
        <v>-</v>
      </c>
      <c r="U14" s="516" t="str">
        <f t="shared" si="5"/>
        <v>-</v>
      </c>
      <c r="V14" s="516" t="str">
        <f t="shared" si="5"/>
        <v>-</v>
      </c>
      <c r="W14" s="516" t="str">
        <f t="shared" si="5"/>
        <v>-</v>
      </c>
      <c r="X14" s="516" t="str">
        <f t="shared" si="5"/>
        <v>-</v>
      </c>
      <c r="Y14" s="516" t="str">
        <f t="shared" si="5"/>
        <v>-</v>
      </c>
      <c r="Z14" s="516" t="str">
        <f t="shared" si="5"/>
        <v>-</v>
      </c>
      <c r="AA14" s="516" t="str">
        <f t="shared" si="5"/>
        <v>-</v>
      </c>
      <c r="AB14" s="516" t="str">
        <f t="shared" si="5"/>
        <v>-</v>
      </c>
      <c r="AC14" s="516" t="str">
        <f t="shared" si="5"/>
        <v>-</v>
      </c>
      <c r="AD14" s="516" t="str">
        <f t="shared" si="6"/>
        <v>-</v>
      </c>
      <c r="AE14" s="516" t="str">
        <f t="shared" si="6"/>
        <v>-</v>
      </c>
      <c r="AF14" s="516" t="str">
        <f t="shared" si="6"/>
        <v>-</v>
      </c>
      <c r="AG14" s="516" t="str">
        <f t="shared" si="6"/>
        <v>-</v>
      </c>
      <c r="AH14" s="516" t="str">
        <f t="shared" si="6"/>
        <v>-</v>
      </c>
      <c r="AI14" s="516" t="str">
        <f t="shared" si="6"/>
        <v>-</v>
      </c>
      <c r="AJ14" s="516" t="str">
        <f t="shared" si="6"/>
        <v>-</v>
      </c>
      <c r="AK14" s="516" t="str">
        <f t="shared" si="6"/>
        <v>-</v>
      </c>
      <c r="AL14" s="516" t="str">
        <f t="shared" si="6"/>
        <v>-</v>
      </c>
      <c r="AM14" s="516" t="str">
        <f t="shared" si="6"/>
        <v>-</v>
      </c>
      <c r="AN14" s="516" t="str">
        <f t="shared" si="7"/>
        <v>-</v>
      </c>
      <c r="AO14" s="516" t="str">
        <f t="shared" si="7"/>
        <v>-</v>
      </c>
      <c r="AP14" s="516" t="str">
        <f t="shared" si="7"/>
        <v>-</v>
      </c>
      <c r="AQ14" s="516" t="str">
        <f t="shared" si="7"/>
        <v>-</v>
      </c>
      <c r="AR14" s="516" t="str">
        <f t="shared" si="7"/>
        <v>-</v>
      </c>
      <c r="AS14" s="516" t="str">
        <f t="shared" si="7"/>
        <v>-</v>
      </c>
      <c r="AT14" s="516" t="str">
        <f t="shared" si="7"/>
        <v>-</v>
      </c>
      <c r="AU14" s="516" t="str">
        <f t="shared" si="7"/>
        <v>-</v>
      </c>
      <c r="AV14" s="516" t="str">
        <f t="shared" si="7"/>
        <v>-</v>
      </c>
      <c r="AW14" s="516" t="str">
        <f t="shared" si="7"/>
        <v>-</v>
      </c>
      <c r="AX14" s="516" t="str">
        <f t="shared" si="8"/>
        <v>-</v>
      </c>
      <c r="AY14" s="516" t="str">
        <f t="shared" si="8"/>
        <v>-</v>
      </c>
      <c r="AZ14" s="516" t="str">
        <f t="shared" si="8"/>
        <v>-</v>
      </c>
      <c r="BA14" s="516" t="str">
        <f t="shared" si="8"/>
        <v>-</v>
      </c>
      <c r="BB14" s="516" t="str">
        <f t="shared" si="8"/>
        <v>-</v>
      </c>
      <c r="BC14" s="516" t="str">
        <f t="shared" si="8"/>
        <v>-</v>
      </c>
      <c r="BD14" s="516" t="str">
        <f t="shared" si="8"/>
        <v>-</v>
      </c>
      <c r="BE14" s="516" t="str">
        <f t="shared" si="8"/>
        <v>-</v>
      </c>
      <c r="BF14" s="516" t="str">
        <f t="shared" si="8"/>
        <v>-</v>
      </c>
      <c r="BG14" s="516" t="str">
        <f t="shared" si="8"/>
        <v>-</v>
      </c>
      <c r="BH14" s="516" t="str">
        <f t="shared" si="9"/>
        <v>-</v>
      </c>
      <c r="BI14" s="516" t="str">
        <f t="shared" si="9"/>
        <v>-</v>
      </c>
      <c r="BJ14" s="516" t="str">
        <f t="shared" si="9"/>
        <v>-</v>
      </c>
      <c r="BK14" s="516" t="str">
        <f t="shared" si="9"/>
        <v>-</v>
      </c>
      <c r="BL14" s="516" t="str">
        <f t="shared" si="9"/>
        <v>-</v>
      </c>
      <c r="BM14" s="516" t="str">
        <f t="shared" si="9"/>
        <v>-</v>
      </c>
      <c r="BN14" s="516" t="str">
        <f t="shared" si="9"/>
        <v>-</v>
      </c>
      <c r="BO14" s="516" t="str">
        <f t="shared" si="9"/>
        <v>-</v>
      </c>
      <c r="BP14" s="516" t="str">
        <f t="shared" si="9"/>
        <v>-</v>
      </c>
      <c r="BQ14" s="516" t="str">
        <f t="shared" si="9"/>
        <v>-</v>
      </c>
      <c r="BR14" s="516" t="str">
        <f t="shared" si="10"/>
        <v>-------</v>
      </c>
      <c r="BS14" s="516" t="str">
        <f t="shared" si="11"/>
        <v>-</v>
      </c>
      <c r="BT14" s="454" t="str">
        <f>IF(INDEX(BR:BR,ROW())&lt;&gt;"-------",VLOOKUP($BR14,'CS Protocol Def'!$B:$O,12,FALSE),"-")</f>
        <v>-</v>
      </c>
      <c r="BU14" s="454" t="str">
        <f>IF(INDEX(BR:BR,ROW())&lt;&gt;"-------",VLOOKUP(INDEX(BR:BR,ROW()),'CS Protocol Def'!$B:$O,13,FALSE),"-")</f>
        <v>-</v>
      </c>
      <c r="BV14" s="454" t="str">
        <f>IF(INDEX(BR:BR,ROW())&lt;&gt;"-------",VLOOKUP($BR14,'CS Protocol Def'!$B:$P,15,FALSE),"-")</f>
        <v>-</v>
      </c>
      <c r="BW14" s="455" t="str">
        <f t="shared" si="12"/>
        <v>-</v>
      </c>
      <c r="BX14" s="515" t="str">
        <f>IF(INDEX(BR:BR,ROW())&lt;&gt;"-------",VLOOKUP($BR14,'CS Protocol Def'!$B:$Q,16,FALSE),"-")</f>
        <v>-</v>
      </c>
      <c r="BY14" s="455" t="str">
        <f>IF(INDEX(BR:BR,ROW())&lt;&gt;"-------",VLOOKUP(TEXT(BIN2DEC(CONCATENATE(K14,L14,M14,N14,O14,P14,Q14,R14,S14,T14)),"#"),'Country Codes'!A:B,2,FALSE),"-")</f>
        <v>-</v>
      </c>
      <c r="BZ14" s="491" t="str">
        <f>IF(BT14=BZ$3,VLOOKUP(CONCATENATE(X14,Y14,Z14,AA14,AB14,AC14),Characters!$B$3:$F$41,5,FALSE)&amp;
VLOOKUP(CONCATENATE(AD14,AE14,AF14,AG14,AH14,AI14),Characters!$B$3:$F$41,5,FALSE)&amp;
VLOOKUP(CONCATENATE(AJ14,AK14,AL14,AM14,AN14,AO14),Characters!$B$3:$F$41,5,FALSE)&amp;
VLOOKUP(CONCATENATE(AP14,AQ14,AR14,AS14,AT14,AU14),Characters!$B$3:$F$41,5,FALSE)&amp;
VLOOKUP(CONCATENATE(AV14,AW14,AX14,AY14,AZ14,BA14),Characters!$B$3:$F$41,5,FALSE)&amp;
VLOOKUP(CONCATENATE(BB14,BC14,BD14,BE14,BF14,BG14),Characters!$B$3:$F$41,5,FALSE)&amp;
VLOOKUP(CONCATENATE(BH14,BI14,BJ14,BK14,BL14,BM14),Characters!$B$3:$F$41,5,FALSE),"-")</f>
        <v>-</v>
      </c>
      <c r="CA14" s="471" t="str">
        <f t="shared" si="36"/>
        <v>-</v>
      </c>
      <c r="CB14" s="473" t="str">
        <f t="shared" si="37"/>
        <v>-</v>
      </c>
      <c r="CC14" s="475" t="str">
        <f t="shared" si="38"/>
        <v>-</v>
      </c>
      <c r="CD14" s="476" t="str">
        <f t="shared" si="39"/>
        <v>-</v>
      </c>
      <c r="CE14" s="476" t="str">
        <f t="shared" si="40"/>
        <v>-</v>
      </c>
      <c r="CF14" s="476" t="str">
        <f t="shared" si="41"/>
        <v>-</v>
      </c>
      <c r="CG14" s="476" t="str">
        <f t="shared" si="42"/>
        <v>-</v>
      </c>
      <c r="CH14" s="478" t="str">
        <f t="shared" si="43"/>
        <v>-</v>
      </c>
      <c r="CI14" s="480" t="str">
        <f t="shared" si="44"/>
        <v>-</v>
      </c>
      <c r="CJ14" s="480" t="str">
        <f t="shared" si="45"/>
        <v>-</v>
      </c>
      <c r="CK14" s="480" t="str">
        <f t="shared" si="46"/>
        <v>-</v>
      </c>
      <c r="CL14" s="480" t="str">
        <f t="shared" si="47"/>
        <v>-</v>
      </c>
      <c r="CM14" s="482" t="str">
        <f t="shared" si="48"/>
        <v>-</v>
      </c>
      <c r="CN14" s="483" t="str">
        <f t="shared" si="49"/>
        <v>-</v>
      </c>
      <c r="CO14" s="483" t="str">
        <f t="shared" si="50"/>
        <v>-</v>
      </c>
      <c r="CP14" s="483" t="str">
        <f t="shared" si="51"/>
        <v>-</v>
      </c>
      <c r="CQ14" s="493" t="str">
        <f t="shared" si="52"/>
        <v>-</v>
      </c>
      <c r="CR14" s="487" t="str">
        <f t="shared" si="53"/>
        <v>-</v>
      </c>
      <c r="CS14" s="490" t="str">
        <f t="shared" si="54"/>
        <v>-</v>
      </c>
      <c r="CT14" s="485" t="str">
        <f t="shared" si="55"/>
        <v>-</v>
      </c>
      <c r="CU14" s="485" t="str">
        <f t="shared" si="56"/>
        <v>-</v>
      </c>
      <c r="CV14" s="489" t="str">
        <f t="shared" si="57"/>
        <v>-</v>
      </c>
    </row>
    <row r="15" spans="1:100" x14ac:dyDescent="0.2">
      <c r="F15" s="495" t="str">
        <f t="shared" si="35"/>
        <v>-</v>
      </c>
      <c r="G15" s="495">
        <f t="shared" si="2"/>
        <v>0</v>
      </c>
      <c r="I15" s="456" t="str">
        <f t="shared" si="3"/>
        <v>-</v>
      </c>
      <c r="J15" s="516" t="str">
        <f t="shared" ref="J15:S24" si="58">IF(LEN(INDEX($I:$I,ROW()))=60,MID(INDEX($I:$I,ROW()),INDEX($4:$4,COLUMN())-25,1),"-")</f>
        <v>-</v>
      </c>
      <c r="K15" s="516" t="str">
        <f t="shared" si="58"/>
        <v>-</v>
      </c>
      <c r="L15" s="516" t="str">
        <f t="shared" si="58"/>
        <v>-</v>
      </c>
      <c r="M15" s="516" t="str">
        <f t="shared" si="58"/>
        <v>-</v>
      </c>
      <c r="N15" s="516" t="str">
        <f t="shared" si="58"/>
        <v>-</v>
      </c>
      <c r="O15" s="516" t="str">
        <f t="shared" si="58"/>
        <v>-</v>
      </c>
      <c r="P15" s="516" t="str">
        <f t="shared" si="58"/>
        <v>-</v>
      </c>
      <c r="Q15" s="516" t="str">
        <f t="shared" si="58"/>
        <v>-</v>
      </c>
      <c r="R15" s="516" t="str">
        <f t="shared" si="58"/>
        <v>-</v>
      </c>
      <c r="S15" s="516" t="str">
        <f t="shared" si="58"/>
        <v>-</v>
      </c>
      <c r="T15" s="516" t="str">
        <f t="shared" ref="T15:AC24" si="59">IF(LEN(INDEX($I:$I,ROW()))=60,MID(INDEX($I:$I,ROW()),INDEX($4:$4,COLUMN())-25,1),"-")</f>
        <v>-</v>
      </c>
      <c r="U15" s="516" t="str">
        <f t="shared" si="59"/>
        <v>-</v>
      </c>
      <c r="V15" s="516" t="str">
        <f t="shared" si="59"/>
        <v>-</v>
      </c>
      <c r="W15" s="516" t="str">
        <f t="shared" si="59"/>
        <v>-</v>
      </c>
      <c r="X15" s="516" t="str">
        <f t="shared" si="59"/>
        <v>-</v>
      </c>
      <c r="Y15" s="516" t="str">
        <f t="shared" si="59"/>
        <v>-</v>
      </c>
      <c r="Z15" s="516" t="str">
        <f t="shared" si="59"/>
        <v>-</v>
      </c>
      <c r="AA15" s="516" t="str">
        <f t="shared" si="59"/>
        <v>-</v>
      </c>
      <c r="AB15" s="516" t="str">
        <f t="shared" si="59"/>
        <v>-</v>
      </c>
      <c r="AC15" s="516" t="str">
        <f t="shared" si="59"/>
        <v>-</v>
      </c>
      <c r="AD15" s="516" t="str">
        <f t="shared" ref="AD15:AM24" si="60">IF(LEN(INDEX($I:$I,ROW()))=60,MID(INDEX($I:$I,ROW()),INDEX($4:$4,COLUMN())-25,1),"-")</f>
        <v>-</v>
      </c>
      <c r="AE15" s="516" t="str">
        <f t="shared" si="60"/>
        <v>-</v>
      </c>
      <c r="AF15" s="516" t="str">
        <f t="shared" si="60"/>
        <v>-</v>
      </c>
      <c r="AG15" s="516" t="str">
        <f t="shared" si="60"/>
        <v>-</v>
      </c>
      <c r="AH15" s="516" t="str">
        <f t="shared" si="60"/>
        <v>-</v>
      </c>
      <c r="AI15" s="516" t="str">
        <f t="shared" si="60"/>
        <v>-</v>
      </c>
      <c r="AJ15" s="516" t="str">
        <f t="shared" si="60"/>
        <v>-</v>
      </c>
      <c r="AK15" s="516" t="str">
        <f t="shared" si="60"/>
        <v>-</v>
      </c>
      <c r="AL15" s="516" t="str">
        <f t="shared" si="60"/>
        <v>-</v>
      </c>
      <c r="AM15" s="516" t="str">
        <f t="shared" si="60"/>
        <v>-</v>
      </c>
      <c r="AN15" s="516" t="str">
        <f t="shared" ref="AN15:AW24" si="61">IF(LEN(INDEX($I:$I,ROW()))=60,MID(INDEX($I:$I,ROW()),INDEX($4:$4,COLUMN())-25,1),"-")</f>
        <v>-</v>
      </c>
      <c r="AO15" s="516" t="str">
        <f t="shared" si="61"/>
        <v>-</v>
      </c>
      <c r="AP15" s="516" t="str">
        <f t="shared" si="61"/>
        <v>-</v>
      </c>
      <c r="AQ15" s="516" t="str">
        <f t="shared" si="61"/>
        <v>-</v>
      </c>
      <c r="AR15" s="516" t="str">
        <f t="shared" si="61"/>
        <v>-</v>
      </c>
      <c r="AS15" s="516" t="str">
        <f t="shared" si="61"/>
        <v>-</v>
      </c>
      <c r="AT15" s="516" t="str">
        <f t="shared" si="61"/>
        <v>-</v>
      </c>
      <c r="AU15" s="516" t="str">
        <f t="shared" si="61"/>
        <v>-</v>
      </c>
      <c r="AV15" s="516" t="str">
        <f t="shared" si="61"/>
        <v>-</v>
      </c>
      <c r="AW15" s="516" t="str">
        <f t="shared" si="61"/>
        <v>-</v>
      </c>
      <c r="AX15" s="516" t="str">
        <f t="shared" ref="AX15:BG24" si="62">IF(LEN(INDEX($I:$I,ROW()))=60,MID(INDEX($I:$I,ROW()),INDEX($4:$4,COLUMN())-25,1),"-")</f>
        <v>-</v>
      </c>
      <c r="AY15" s="516" t="str">
        <f t="shared" si="62"/>
        <v>-</v>
      </c>
      <c r="AZ15" s="516" t="str">
        <f t="shared" si="62"/>
        <v>-</v>
      </c>
      <c r="BA15" s="516" t="str">
        <f t="shared" si="62"/>
        <v>-</v>
      </c>
      <c r="BB15" s="516" t="str">
        <f t="shared" si="62"/>
        <v>-</v>
      </c>
      <c r="BC15" s="516" t="str">
        <f t="shared" si="62"/>
        <v>-</v>
      </c>
      <c r="BD15" s="516" t="str">
        <f t="shared" si="62"/>
        <v>-</v>
      </c>
      <c r="BE15" s="516" t="str">
        <f t="shared" si="62"/>
        <v>-</v>
      </c>
      <c r="BF15" s="516" t="str">
        <f t="shared" si="62"/>
        <v>-</v>
      </c>
      <c r="BG15" s="516" t="str">
        <f t="shared" si="62"/>
        <v>-</v>
      </c>
      <c r="BH15" s="516" t="str">
        <f t="shared" ref="BH15:BQ24" si="63">IF(LEN(INDEX($I:$I,ROW()))=60,MID(INDEX($I:$I,ROW()),INDEX($4:$4,COLUMN())-25,1),"-")</f>
        <v>-</v>
      </c>
      <c r="BI15" s="516" t="str">
        <f t="shared" si="63"/>
        <v>-</v>
      </c>
      <c r="BJ15" s="516" t="str">
        <f t="shared" si="63"/>
        <v>-</v>
      </c>
      <c r="BK15" s="516" t="str">
        <f t="shared" si="63"/>
        <v>-</v>
      </c>
      <c r="BL15" s="516" t="str">
        <f t="shared" si="63"/>
        <v>-</v>
      </c>
      <c r="BM15" s="516" t="str">
        <f t="shared" si="63"/>
        <v>-</v>
      </c>
      <c r="BN15" s="516" t="str">
        <f t="shared" si="63"/>
        <v>-</v>
      </c>
      <c r="BO15" s="516" t="str">
        <f t="shared" si="63"/>
        <v>-</v>
      </c>
      <c r="BP15" s="516" t="str">
        <f t="shared" si="63"/>
        <v>-</v>
      </c>
      <c r="BQ15" s="516" t="str">
        <f t="shared" si="63"/>
        <v>-</v>
      </c>
      <c r="BR15" s="516" t="str">
        <f t="shared" si="10"/>
        <v>-------</v>
      </c>
      <c r="BS15" s="516" t="str">
        <f t="shared" si="11"/>
        <v>-</v>
      </c>
      <c r="BT15" s="454" t="str">
        <f>IF(INDEX(BR:BR,ROW())&lt;&gt;"-------",VLOOKUP($BR15,'CS Protocol Def'!$B:$O,12,FALSE),"-")</f>
        <v>-</v>
      </c>
      <c r="BU15" s="454" t="str">
        <f>IF(INDEX(BR:BR,ROW())&lt;&gt;"-------",VLOOKUP(INDEX(BR:BR,ROW()),'CS Protocol Def'!$B:$O,13,FALSE),"-")</f>
        <v>-</v>
      </c>
      <c r="BV15" s="454" t="str">
        <f>IF(INDEX(BR:BR,ROW())&lt;&gt;"-------",VLOOKUP($BR15,'CS Protocol Def'!$B:$P,15,FALSE),"-")</f>
        <v>-</v>
      </c>
      <c r="BW15" s="455" t="str">
        <f t="shared" si="12"/>
        <v>-</v>
      </c>
      <c r="BX15" s="515" t="str">
        <f>IF(INDEX(BR:BR,ROW())&lt;&gt;"-------",VLOOKUP($BR15,'CS Protocol Def'!$B:$Q,16,FALSE),"-")</f>
        <v>-</v>
      </c>
      <c r="BY15" s="455" t="str">
        <f>IF(INDEX(BR:BR,ROW())&lt;&gt;"-------",VLOOKUP(TEXT(BIN2DEC(CONCATENATE(K15,L15,M15,N15,O15,P15,Q15,R15,S15,T15)),"#"),'Country Codes'!A:B,2,FALSE),"-")</f>
        <v>-</v>
      </c>
      <c r="BZ15" s="491" t="str">
        <f>IF(BT15=BZ$3,VLOOKUP(CONCATENATE(X15,Y15,Z15,AA15,AB15,AC15),Characters!$B$3:$F$41,5,FALSE)&amp;
VLOOKUP(CONCATENATE(AD15,AE15,AF15,AG15,AH15,AI15),Characters!$B$3:$F$41,5,FALSE)&amp;
VLOOKUP(CONCATENATE(AJ15,AK15,AL15,AM15,AN15,AO15),Characters!$B$3:$F$41,5,FALSE)&amp;
VLOOKUP(CONCATENATE(AP15,AQ15,AR15,AS15,AT15,AU15),Characters!$B$3:$F$41,5,FALSE)&amp;
VLOOKUP(CONCATENATE(AV15,AW15,AX15,AY15,AZ15,BA15),Characters!$B$3:$F$41,5,FALSE)&amp;
VLOOKUP(CONCATENATE(BB15,BC15,BD15,BE15,BF15,BG15),Characters!$B$3:$F$41,5,FALSE)&amp;
VLOOKUP(CONCATENATE(BH15,BI15,BJ15,BK15,BL15,BM15),Characters!$B$3:$F$41,5,FALSE),"-")</f>
        <v>-</v>
      </c>
      <c r="CA15" s="471" t="str">
        <f t="shared" si="36"/>
        <v>-</v>
      </c>
      <c r="CB15" s="473" t="str">
        <f t="shared" si="37"/>
        <v>-</v>
      </c>
      <c r="CC15" s="475" t="str">
        <f t="shared" si="38"/>
        <v>-</v>
      </c>
      <c r="CD15" s="476" t="str">
        <f t="shared" si="39"/>
        <v>-</v>
      </c>
      <c r="CE15" s="476" t="str">
        <f t="shared" si="40"/>
        <v>-</v>
      </c>
      <c r="CF15" s="476" t="str">
        <f t="shared" si="41"/>
        <v>-</v>
      </c>
      <c r="CG15" s="476" t="str">
        <f t="shared" si="42"/>
        <v>-</v>
      </c>
      <c r="CH15" s="478" t="str">
        <f t="shared" si="43"/>
        <v>-</v>
      </c>
      <c r="CI15" s="480" t="str">
        <f t="shared" si="44"/>
        <v>-</v>
      </c>
      <c r="CJ15" s="480" t="str">
        <f t="shared" si="45"/>
        <v>-</v>
      </c>
      <c r="CK15" s="480" t="str">
        <f t="shared" si="46"/>
        <v>-</v>
      </c>
      <c r="CL15" s="480" t="str">
        <f t="shared" si="47"/>
        <v>-</v>
      </c>
      <c r="CM15" s="482" t="str">
        <f t="shared" si="48"/>
        <v>-</v>
      </c>
      <c r="CN15" s="483" t="str">
        <f t="shared" si="49"/>
        <v>-</v>
      </c>
      <c r="CO15" s="483" t="str">
        <f t="shared" si="50"/>
        <v>-</v>
      </c>
      <c r="CP15" s="483" t="str">
        <f t="shared" si="51"/>
        <v>-</v>
      </c>
      <c r="CQ15" s="493" t="str">
        <f t="shared" si="52"/>
        <v>-</v>
      </c>
      <c r="CR15" s="487" t="str">
        <f t="shared" si="53"/>
        <v>-</v>
      </c>
      <c r="CS15" s="490" t="str">
        <f t="shared" si="54"/>
        <v>-</v>
      </c>
      <c r="CT15" s="485" t="str">
        <f t="shared" si="55"/>
        <v>-</v>
      </c>
      <c r="CU15" s="485" t="str">
        <f t="shared" si="56"/>
        <v>-</v>
      </c>
      <c r="CV15" s="489" t="str">
        <f t="shared" si="57"/>
        <v>-</v>
      </c>
    </row>
    <row r="16" spans="1:100" x14ac:dyDescent="0.2">
      <c r="F16" s="495" t="str">
        <f t="shared" si="35"/>
        <v>-</v>
      </c>
      <c r="G16" s="495">
        <f t="shared" si="2"/>
        <v>0</v>
      </c>
      <c r="I16" s="456" t="str">
        <f t="shared" si="3"/>
        <v>-</v>
      </c>
      <c r="J16" s="516" t="str">
        <f t="shared" si="58"/>
        <v>-</v>
      </c>
      <c r="K16" s="516" t="str">
        <f t="shared" si="58"/>
        <v>-</v>
      </c>
      <c r="L16" s="516" t="str">
        <f t="shared" si="58"/>
        <v>-</v>
      </c>
      <c r="M16" s="516" t="str">
        <f t="shared" si="58"/>
        <v>-</v>
      </c>
      <c r="N16" s="516" t="str">
        <f t="shared" si="58"/>
        <v>-</v>
      </c>
      <c r="O16" s="516" t="str">
        <f t="shared" si="58"/>
        <v>-</v>
      </c>
      <c r="P16" s="516" t="str">
        <f t="shared" si="58"/>
        <v>-</v>
      </c>
      <c r="Q16" s="516" t="str">
        <f t="shared" si="58"/>
        <v>-</v>
      </c>
      <c r="R16" s="516" t="str">
        <f t="shared" si="58"/>
        <v>-</v>
      </c>
      <c r="S16" s="516" t="str">
        <f t="shared" si="58"/>
        <v>-</v>
      </c>
      <c r="T16" s="516" t="str">
        <f t="shared" si="59"/>
        <v>-</v>
      </c>
      <c r="U16" s="516" t="str">
        <f t="shared" si="59"/>
        <v>-</v>
      </c>
      <c r="V16" s="516" t="str">
        <f t="shared" si="59"/>
        <v>-</v>
      </c>
      <c r="W16" s="516" t="str">
        <f t="shared" si="59"/>
        <v>-</v>
      </c>
      <c r="X16" s="516" t="str">
        <f t="shared" si="59"/>
        <v>-</v>
      </c>
      <c r="Y16" s="516" t="str">
        <f t="shared" si="59"/>
        <v>-</v>
      </c>
      <c r="Z16" s="516" t="str">
        <f t="shared" si="59"/>
        <v>-</v>
      </c>
      <c r="AA16" s="516" t="str">
        <f t="shared" si="59"/>
        <v>-</v>
      </c>
      <c r="AB16" s="516" t="str">
        <f t="shared" si="59"/>
        <v>-</v>
      </c>
      <c r="AC16" s="516" t="str">
        <f t="shared" si="59"/>
        <v>-</v>
      </c>
      <c r="AD16" s="516" t="str">
        <f t="shared" si="60"/>
        <v>-</v>
      </c>
      <c r="AE16" s="516" t="str">
        <f t="shared" si="60"/>
        <v>-</v>
      </c>
      <c r="AF16" s="516" t="str">
        <f t="shared" si="60"/>
        <v>-</v>
      </c>
      <c r="AG16" s="516" t="str">
        <f t="shared" si="60"/>
        <v>-</v>
      </c>
      <c r="AH16" s="516" t="str">
        <f t="shared" si="60"/>
        <v>-</v>
      </c>
      <c r="AI16" s="516" t="str">
        <f t="shared" si="60"/>
        <v>-</v>
      </c>
      <c r="AJ16" s="516" t="str">
        <f t="shared" si="60"/>
        <v>-</v>
      </c>
      <c r="AK16" s="516" t="str">
        <f t="shared" si="60"/>
        <v>-</v>
      </c>
      <c r="AL16" s="516" t="str">
        <f t="shared" si="60"/>
        <v>-</v>
      </c>
      <c r="AM16" s="516" t="str">
        <f t="shared" si="60"/>
        <v>-</v>
      </c>
      <c r="AN16" s="516" t="str">
        <f t="shared" si="61"/>
        <v>-</v>
      </c>
      <c r="AO16" s="516" t="str">
        <f t="shared" si="61"/>
        <v>-</v>
      </c>
      <c r="AP16" s="516" t="str">
        <f t="shared" si="61"/>
        <v>-</v>
      </c>
      <c r="AQ16" s="516" t="str">
        <f t="shared" si="61"/>
        <v>-</v>
      </c>
      <c r="AR16" s="516" t="str">
        <f t="shared" si="61"/>
        <v>-</v>
      </c>
      <c r="AS16" s="516" t="str">
        <f t="shared" si="61"/>
        <v>-</v>
      </c>
      <c r="AT16" s="516" t="str">
        <f t="shared" si="61"/>
        <v>-</v>
      </c>
      <c r="AU16" s="516" t="str">
        <f t="shared" si="61"/>
        <v>-</v>
      </c>
      <c r="AV16" s="516" t="str">
        <f t="shared" si="61"/>
        <v>-</v>
      </c>
      <c r="AW16" s="516" t="str">
        <f t="shared" si="61"/>
        <v>-</v>
      </c>
      <c r="AX16" s="516" t="str">
        <f t="shared" si="62"/>
        <v>-</v>
      </c>
      <c r="AY16" s="516" t="str">
        <f t="shared" si="62"/>
        <v>-</v>
      </c>
      <c r="AZ16" s="516" t="str">
        <f t="shared" si="62"/>
        <v>-</v>
      </c>
      <c r="BA16" s="516" t="str">
        <f t="shared" si="62"/>
        <v>-</v>
      </c>
      <c r="BB16" s="516" t="str">
        <f t="shared" si="62"/>
        <v>-</v>
      </c>
      <c r="BC16" s="516" t="str">
        <f t="shared" si="62"/>
        <v>-</v>
      </c>
      <c r="BD16" s="516" t="str">
        <f t="shared" si="62"/>
        <v>-</v>
      </c>
      <c r="BE16" s="516" t="str">
        <f t="shared" si="62"/>
        <v>-</v>
      </c>
      <c r="BF16" s="516" t="str">
        <f t="shared" si="62"/>
        <v>-</v>
      </c>
      <c r="BG16" s="516" t="str">
        <f t="shared" si="62"/>
        <v>-</v>
      </c>
      <c r="BH16" s="516" t="str">
        <f t="shared" si="63"/>
        <v>-</v>
      </c>
      <c r="BI16" s="516" t="str">
        <f t="shared" si="63"/>
        <v>-</v>
      </c>
      <c r="BJ16" s="516" t="str">
        <f t="shared" si="63"/>
        <v>-</v>
      </c>
      <c r="BK16" s="516" t="str">
        <f t="shared" si="63"/>
        <v>-</v>
      </c>
      <c r="BL16" s="516" t="str">
        <f t="shared" si="63"/>
        <v>-</v>
      </c>
      <c r="BM16" s="516" t="str">
        <f t="shared" si="63"/>
        <v>-</v>
      </c>
      <c r="BN16" s="516" t="str">
        <f t="shared" si="63"/>
        <v>-</v>
      </c>
      <c r="BO16" s="516" t="str">
        <f t="shared" si="63"/>
        <v>-</v>
      </c>
      <c r="BP16" s="516" t="str">
        <f t="shared" si="63"/>
        <v>-</v>
      </c>
      <c r="BQ16" s="516" t="str">
        <f t="shared" si="63"/>
        <v>-</v>
      </c>
      <c r="BR16" s="516" t="str">
        <f t="shared" si="10"/>
        <v>-------</v>
      </c>
      <c r="BS16" s="516" t="str">
        <f t="shared" si="11"/>
        <v>-</v>
      </c>
      <c r="BT16" s="454" t="str">
        <f>IF(INDEX(BR:BR,ROW())&lt;&gt;"-------",VLOOKUP($BR16,'CS Protocol Def'!$B:$O,12,FALSE),"-")</f>
        <v>-</v>
      </c>
      <c r="BU16" s="454" t="str">
        <f>IF(INDEX(BR:BR,ROW())&lt;&gt;"-------",VLOOKUP(INDEX(BR:BR,ROW()),'CS Protocol Def'!$B:$O,13,FALSE),"-")</f>
        <v>-</v>
      </c>
      <c r="BV16" s="454" t="str">
        <f>IF(INDEX(BR:BR,ROW())&lt;&gt;"-------",VLOOKUP($BR16,'CS Protocol Def'!$B:$P,15,FALSE),"-")</f>
        <v>-</v>
      </c>
      <c r="BW16" s="455" t="str">
        <f t="shared" si="12"/>
        <v>-</v>
      </c>
      <c r="BX16" s="515" t="str">
        <f>IF(INDEX(BR:BR,ROW())&lt;&gt;"-------",VLOOKUP($BR16,'CS Protocol Def'!$B:$Q,16,FALSE),"-")</f>
        <v>-</v>
      </c>
      <c r="BY16" s="455" t="str">
        <f>IF(INDEX(BR:BR,ROW())&lt;&gt;"-------",VLOOKUP(TEXT(BIN2DEC(CONCATENATE(K16,L16,M16,N16,O16,P16,Q16,R16,S16,T16)),"#"),'Country Codes'!A:B,2,FALSE),"-")</f>
        <v>-</v>
      </c>
      <c r="BZ16" s="491" t="str">
        <f>IF(BT16=BZ$3,VLOOKUP(CONCATENATE(X16,Y16,Z16,AA16,AB16,AC16),Characters!$B$3:$F$41,5,FALSE)&amp;
VLOOKUP(CONCATENATE(AD16,AE16,AF16,AG16,AH16,AI16),Characters!$B$3:$F$41,5,FALSE)&amp;
VLOOKUP(CONCATENATE(AJ16,AK16,AL16,AM16,AN16,AO16),Characters!$B$3:$F$41,5,FALSE)&amp;
VLOOKUP(CONCATENATE(AP16,AQ16,AR16,AS16,AT16,AU16),Characters!$B$3:$F$41,5,FALSE)&amp;
VLOOKUP(CONCATENATE(AV16,AW16,AX16,AY16,AZ16,BA16),Characters!$B$3:$F$41,5,FALSE)&amp;
VLOOKUP(CONCATENATE(BB16,BC16,BD16,BE16,BF16,BG16),Characters!$B$3:$F$41,5,FALSE)&amp;
VLOOKUP(CONCATENATE(BH16,BI16,BJ16,BK16,BL16,BM16),Characters!$B$3:$F$41,5,FALSE),"-")</f>
        <v>-</v>
      </c>
      <c r="CA16" s="471" t="str">
        <f t="shared" si="36"/>
        <v>-</v>
      </c>
      <c r="CB16" s="473" t="str">
        <f t="shared" si="37"/>
        <v>-</v>
      </c>
      <c r="CC16" s="475" t="str">
        <f t="shared" si="38"/>
        <v>-</v>
      </c>
      <c r="CD16" s="476" t="str">
        <f t="shared" si="39"/>
        <v>-</v>
      </c>
      <c r="CE16" s="476" t="str">
        <f t="shared" si="40"/>
        <v>-</v>
      </c>
      <c r="CF16" s="476" t="str">
        <f t="shared" si="41"/>
        <v>-</v>
      </c>
      <c r="CG16" s="476" t="str">
        <f t="shared" si="42"/>
        <v>-</v>
      </c>
      <c r="CH16" s="478" t="str">
        <f t="shared" si="43"/>
        <v>-</v>
      </c>
      <c r="CI16" s="480" t="str">
        <f t="shared" si="44"/>
        <v>-</v>
      </c>
      <c r="CJ16" s="480" t="str">
        <f t="shared" si="45"/>
        <v>-</v>
      </c>
      <c r="CK16" s="480" t="str">
        <f t="shared" si="46"/>
        <v>-</v>
      </c>
      <c r="CL16" s="480" t="str">
        <f t="shared" si="47"/>
        <v>-</v>
      </c>
      <c r="CM16" s="482" t="str">
        <f t="shared" si="48"/>
        <v>-</v>
      </c>
      <c r="CN16" s="483" t="str">
        <f t="shared" si="49"/>
        <v>-</v>
      </c>
      <c r="CO16" s="483" t="str">
        <f t="shared" si="50"/>
        <v>-</v>
      </c>
      <c r="CP16" s="483" t="str">
        <f t="shared" si="51"/>
        <v>-</v>
      </c>
      <c r="CQ16" s="493" t="str">
        <f t="shared" si="52"/>
        <v>-</v>
      </c>
      <c r="CR16" s="487" t="str">
        <f t="shared" si="53"/>
        <v>-</v>
      </c>
      <c r="CS16" s="490" t="str">
        <f t="shared" si="54"/>
        <v>-</v>
      </c>
      <c r="CT16" s="485" t="str">
        <f t="shared" si="55"/>
        <v>-</v>
      </c>
      <c r="CU16" s="485" t="str">
        <f t="shared" si="56"/>
        <v>-</v>
      </c>
      <c r="CV16" s="489" t="str">
        <f t="shared" si="57"/>
        <v>-</v>
      </c>
    </row>
    <row r="17" spans="6:100" x14ac:dyDescent="0.2">
      <c r="F17" s="495" t="str">
        <f t="shared" si="35"/>
        <v>-</v>
      </c>
      <c r="G17" s="495">
        <f t="shared" si="2"/>
        <v>0</v>
      </c>
      <c r="I17" s="456" t="str">
        <f t="shared" si="3"/>
        <v>-</v>
      </c>
      <c r="J17" s="516" t="str">
        <f t="shared" si="58"/>
        <v>-</v>
      </c>
      <c r="K17" s="516" t="str">
        <f t="shared" si="58"/>
        <v>-</v>
      </c>
      <c r="L17" s="516" t="str">
        <f t="shared" si="58"/>
        <v>-</v>
      </c>
      <c r="M17" s="516" t="str">
        <f t="shared" si="58"/>
        <v>-</v>
      </c>
      <c r="N17" s="516" t="str">
        <f t="shared" si="58"/>
        <v>-</v>
      </c>
      <c r="O17" s="516" t="str">
        <f t="shared" si="58"/>
        <v>-</v>
      </c>
      <c r="P17" s="516" t="str">
        <f t="shared" si="58"/>
        <v>-</v>
      </c>
      <c r="Q17" s="516" t="str">
        <f t="shared" si="58"/>
        <v>-</v>
      </c>
      <c r="R17" s="516" t="str">
        <f t="shared" si="58"/>
        <v>-</v>
      </c>
      <c r="S17" s="516" t="str">
        <f t="shared" si="58"/>
        <v>-</v>
      </c>
      <c r="T17" s="516" t="str">
        <f t="shared" si="59"/>
        <v>-</v>
      </c>
      <c r="U17" s="516" t="str">
        <f t="shared" si="59"/>
        <v>-</v>
      </c>
      <c r="V17" s="516" t="str">
        <f t="shared" si="59"/>
        <v>-</v>
      </c>
      <c r="W17" s="516" t="str">
        <f t="shared" si="59"/>
        <v>-</v>
      </c>
      <c r="X17" s="516" t="str">
        <f t="shared" si="59"/>
        <v>-</v>
      </c>
      <c r="Y17" s="516" t="str">
        <f t="shared" si="59"/>
        <v>-</v>
      </c>
      <c r="Z17" s="516" t="str">
        <f t="shared" si="59"/>
        <v>-</v>
      </c>
      <c r="AA17" s="516" t="str">
        <f t="shared" si="59"/>
        <v>-</v>
      </c>
      <c r="AB17" s="516" t="str">
        <f t="shared" si="59"/>
        <v>-</v>
      </c>
      <c r="AC17" s="516" t="str">
        <f t="shared" si="59"/>
        <v>-</v>
      </c>
      <c r="AD17" s="516" t="str">
        <f t="shared" si="60"/>
        <v>-</v>
      </c>
      <c r="AE17" s="516" t="str">
        <f t="shared" si="60"/>
        <v>-</v>
      </c>
      <c r="AF17" s="516" t="str">
        <f t="shared" si="60"/>
        <v>-</v>
      </c>
      <c r="AG17" s="516" t="str">
        <f t="shared" si="60"/>
        <v>-</v>
      </c>
      <c r="AH17" s="516" t="str">
        <f t="shared" si="60"/>
        <v>-</v>
      </c>
      <c r="AI17" s="516" t="str">
        <f t="shared" si="60"/>
        <v>-</v>
      </c>
      <c r="AJ17" s="516" t="str">
        <f t="shared" si="60"/>
        <v>-</v>
      </c>
      <c r="AK17" s="516" t="str">
        <f t="shared" si="60"/>
        <v>-</v>
      </c>
      <c r="AL17" s="516" t="str">
        <f t="shared" si="60"/>
        <v>-</v>
      </c>
      <c r="AM17" s="516" t="str">
        <f t="shared" si="60"/>
        <v>-</v>
      </c>
      <c r="AN17" s="516" t="str">
        <f t="shared" si="61"/>
        <v>-</v>
      </c>
      <c r="AO17" s="516" t="str">
        <f t="shared" si="61"/>
        <v>-</v>
      </c>
      <c r="AP17" s="516" t="str">
        <f t="shared" si="61"/>
        <v>-</v>
      </c>
      <c r="AQ17" s="516" t="str">
        <f t="shared" si="61"/>
        <v>-</v>
      </c>
      <c r="AR17" s="516" t="str">
        <f t="shared" si="61"/>
        <v>-</v>
      </c>
      <c r="AS17" s="516" t="str">
        <f t="shared" si="61"/>
        <v>-</v>
      </c>
      <c r="AT17" s="516" t="str">
        <f t="shared" si="61"/>
        <v>-</v>
      </c>
      <c r="AU17" s="516" t="str">
        <f t="shared" si="61"/>
        <v>-</v>
      </c>
      <c r="AV17" s="516" t="str">
        <f t="shared" si="61"/>
        <v>-</v>
      </c>
      <c r="AW17" s="516" t="str">
        <f t="shared" si="61"/>
        <v>-</v>
      </c>
      <c r="AX17" s="516" t="str">
        <f t="shared" si="62"/>
        <v>-</v>
      </c>
      <c r="AY17" s="516" t="str">
        <f t="shared" si="62"/>
        <v>-</v>
      </c>
      <c r="AZ17" s="516" t="str">
        <f t="shared" si="62"/>
        <v>-</v>
      </c>
      <c r="BA17" s="516" t="str">
        <f t="shared" si="62"/>
        <v>-</v>
      </c>
      <c r="BB17" s="516" t="str">
        <f t="shared" si="62"/>
        <v>-</v>
      </c>
      <c r="BC17" s="516" t="str">
        <f t="shared" si="62"/>
        <v>-</v>
      </c>
      <c r="BD17" s="516" t="str">
        <f t="shared" si="62"/>
        <v>-</v>
      </c>
      <c r="BE17" s="516" t="str">
        <f t="shared" si="62"/>
        <v>-</v>
      </c>
      <c r="BF17" s="516" t="str">
        <f t="shared" si="62"/>
        <v>-</v>
      </c>
      <c r="BG17" s="516" t="str">
        <f t="shared" si="62"/>
        <v>-</v>
      </c>
      <c r="BH17" s="516" t="str">
        <f t="shared" si="63"/>
        <v>-</v>
      </c>
      <c r="BI17" s="516" t="str">
        <f t="shared" si="63"/>
        <v>-</v>
      </c>
      <c r="BJ17" s="516" t="str">
        <f t="shared" si="63"/>
        <v>-</v>
      </c>
      <c r="BK17" s="516" t="str">
        <f t="shared" si="63"/>
        <v>-</v>
      </c>
      <c r="BL17" s="516" t="str">
        <f t="shared" si="63"/>
        <v>-</v>
      </c>
      <c r="BM17" s="516" t="str">
        <f t="shared" si="63"/>
        <v>-</v>
      </c>
      <c r="BN17" s="516" t="str">
        <f t="shared" si="63"/>
        <v>-</v>
      </c>
      <c r="BO17" s="516" t="str">
        <f t="shared" si="63"/>
        <v>-</v>
      </c>
      <c r="BP17" s="516" t="str">
        <f t="shared" si="63"/>
        <v>-</v>
      </c>
      <c r="BQ17" s="516" t="str">
        <f t="shared" si="63"/>
        <v>-</v>
      </c>
      <c r="BR17" s="516" t="str">
        <f t="shared" si="10"/>
        <v>-------</v>
      </c>
      <c r="BS17" s="516" t="str">
        <f t="shared" si="11"/>
        <v>-</v>
      </c>
      <c r="BT17" s="454" t="str">
        <f>IF(INDEX(BR:BR,ROW())&lt;&gt;"-------",VLOOKUP($BR17,'CS Protocol Def'!$B:$O,12,FALSE),"-")</f>
        <v>-</v>
      </c>
      <c r="BU17" s="454" t="str">
        <f>IF(INDEX(BR:BR,ROW())&lt;&gt;"-------",VLOOKUP(INDEX(BR:BR,ROW()),'CS Protocol Def'!$B:$O,13,FALSE),"-")</f>
        <v>-</v>
      </c>
      <c r="BV17" s="454" t="str">
        <f>IF(INDEX(BR:BR,ROW())&lt;&gt;"-------",VLOOKUP($BR17,'CS Protocol Def'!$B:$P,15,FALSE),"-")</f>
        <v>-</v>
      </c>
      <c r="BW17" s="455" t="str">
        <f t="shared" si="12"/>
        <v>-</v>
      </c>
      <c r="BX17" s="515" t="str">
        <f>IF(INDEX(BR:BR,ROW())&lt;&gt;"-------",VLOOKUP($BR17,'CS Protocol Def'!$B:$Q,16,FALSE),"-")</f>
        <v>-</v>
      </c>
      <c r="BY17" s="455" t="str">
        <f>IF(INDEX(BR:BR,ROW())&lt;&gt;"-------",VLOOKUP(TEXT(BIN2DEC(CONCATENATE(K17,L17,M17,N17,O17,P17,Q17,R17,S17,T17)),"#"),'Country Codes'!A:B,2,FALSE),"-")</f>
        <v>-</v>
      </c>
      <c r="BZ17" s="491" t="str">
        <f>IF(BT17=BZ$3,VLOOKUP(CONCATENATE(X17,Y17,Z17,AA17,AB17,AC17),Characters!$B$3:$F$41,5,FALSE)&amp;
VLOOKUP(CONCATENATE(AD17,AE17,AF17,AG17,AH17,AI17),Characters!$B$3:$F$41,5,FALSE)&amp;
VLOOKUP(CONCATENATE(AJ17,AK17,AL17,AM17,AN17,AO17),Characters!$B$3:$F$41,5,FALSE)&amp;
VLOOKUP(CONCATENATE(AP17,AQ17,AR17,AS17,AT17,AU17),Characters!$B$3:$F$41,5,FALSE)&amp;
VLOOKUP(CONCATENATE(AV17,AW17,AX17,AY17,AZ17,BA17),Characters!$B$3:$F$41,5,FALSE)&amp;
VLOOKUP(CONCATENATE(BB17,BC17,BD17,BE17,BF17,BG17),Characters!$B$3:$F$41,5,FALSE)&amp;
VLOOKUP(CONCATENATE(BH17,BI17,BJ17,BK17,BL17,BM17),Characters!$B$3:$F$41,5,FALSE),"-")</f>
        <v>-</v>
      </c>
      <c r="CA17" s="471" t="str">
        <f t="shared" si="36"/>
        <v>-</v>
      </c>
      <c r="CB17" s="473" t="str">
        <f t="shared" si="37"/>
        <v>-</v>
      </c>
      <c r="CC17" s="475" t="str">
        <f t="shared" si="38"/>
        <v>-</v>
      </c>
      <c r="CD17" s="476" t="str">
        <f t="shared" si="39"/>
        <v>-</v>
      </c>
      <c r="CE17" s="476" t="str">
        <f t="shared" si="40"/>
        <v>-</v>
      </c>
      <c r="CF17" s="476" t="str">
        <f t="shared" si="41"/>
        <v>-</v>
      </c>
      <c r="CG17" s="476" t="str">
        <f t="shared" si="42"/>
        <v>-</v>
      </c>
      <c r="CH17" s="478" t="str">
        <f t="shared" si="43"/>
        <v>-</v>
      </c>
      <c r="CI17" s="480" t="str">
        <f t="shared" si="44"/>
        <v>-</v>
      </c>
      <c r="CJ17" s="480" t="str">
        <f t="shared" si="45"/>
        <v>-</v>
      </c>
      <c r="CK17" s="480" t="str">
        <f t="shared" si="46"/>
        <v>-</v>
      </c>
      <c r="CL17" s="480" t="str">
        <f t="shared" si="47"/>
        <v>-</v>
      </c>
      <c r="CM17" s="482" t="str">
        <f t="shared" si="48"/>
        <v>-</v>
      </c>
      <c r="CN17" s="483" t="str">
        <f t="shared" si="49"/>
        <v>-</v>
      </c>
      <c r="CO17" s="483" t="str">
        <f t="shared" si="50"/>
        <v>-</v>
      </c>
      <c r="CP17" s="483" t="str">
        <f t="shared" si="51"/>
        <v>-</v>
      </c>
      <c r="CQ17" s="493" t="str">
        <f t="shared" si="52"/>
        <v>-</v>
      </c>
      <c r="CR17" s="487" t="str">
        <f t="shared" si="53"/>
        <v>-</v>
      </c>
      <c r="CS17" s="490" t="str">
        <f t="shared" si="54"/>
        <v>-</v>
      </c>
      <c r="CT17" s="485" t="str">
        <f t="shared" si="55"/>
        <v>-</v>
      </c>
      <c r="CU17" s="485" t="str">
        <f t="shared" si="56"/>
        <v>-</v>
      </c>
      <c r="CV17" s="489" t="str">
        <f t="shared" si="57"/>
        <v>-</v>
      </c>
    </row>
    <row r="18" spans="6:100" x14ac:dyDescent="0.2">
      <c r="F18" s="495" t="str">
        <f t="shared" si="35"/>
        <v>-</v>
      </c>
      <c r="G18" s="495">
        <f t="shared" si="2"/>
        <v>0</v>
      </c>
      <c r="I18" s="456" t="str">
        <f t="shared" si="3"/>
        <v>-</v>
      </c>
      <c r="J18" s="516" t="str">
        <f t="shared" si="58"/>
        <v>-</v>
      </c>
      <c r="K18" s="516" t="str">
        <f t="shared" si="58"/>
        <v>-</v>
      </c>
      <c r="L18" s="516" t="str">
        <f t="shared" si="58"/>
        <v>-</v>
      </c>
      <c r="M18" s="516" t="str">
        <f t="shared" si="58"/>
        <v>-</v>
      </c>
      <c r="N18" s="516" t="str">
        <f t="shared" si="58"/>
        <v>-</v>
      </c>
      <c r="O18" s="516" t="str">
        <f t="shared" si="58"/>
        <v>-</v>
      </c>
      <c r="P18" s="516" t="str">
        <f t="shared" si="58"/>
        <v>-</v>
      </c>
      <c r="Q18" s="516" t="str">
        <f t="shared" si="58"/>
        <v>-</v>
      </c>
      <c r="R18" s="516" t="str">
        <f t="shared" si="58"/>
        <v>-</v>
      </c>
      <c r="S18" s="516" t="str">
        <f t="shared" si="58"/>
        <v>-</v>
      </c>
      <c r="T18" s="516" t="str">
        <f t="shared" si="59"/>
        <v>-</v>
      </c>
      <c r="U18" s="516" t="str">
        <f t="shared" si="59"/>
        <v>-</v>
      </c>
      <c r="V18" s="516" t="str">
        <f t="shared" si="59"/>
        <v>-</v>
      </c>
      <c r="W18" s="516" t="str">
        <f t="shared" si="59"/>
        <v>-</v>
      </c>
      <c r="X18" s="516" t="str">
        <f t="shared" si="59"/>
        <v>-</v>
      </c>
      <c r="Y18" s="516" t="str">
        <f t="shared" si="59"/>
        <v>-</v>
      </c>
      <c r="Z18" s="516" t="str">
        <f t="shared" si="59"/>
        <v>-</v>
      </c>
      <c r="AA18" s="516" t="str">
        <f t="shared" si="59"/>
        <v>-</v>
      </c>
      <c r="AB18" s="516" t="str">
        <f t="shared" si="59"/>
        <v>-</v>
      </c>
      <c r="AC18" s="516" t="str">
        <f t="shared" si="59"/>
        <v>-</v>
      </c>
      <c r="AD18" s="516" t="str">
        <f t="shared" si="60"/>
        <v>-</v>
      </c>
      <c r="AE18" s="516" t="str">
        <f t="shared" si="60"/>
        <v>-</v>
      </c>
      <c r="AF18" s="516" t="str">
        <f t="shared" si="60"/>
        <v>-</v>
      </c>
      <c r="AG18" s="516" t="str">
        <f t="shared" si="60"/>
        <v>-</v>
      </c>
      <c r="AH18" s="516" t="str">
        <f t="shared" si="60"/>
        <v>-</v>
      </c>
      <c r="AI18" s="516" t="str">
        <f t="shared" si="60"/>
        <v>-</v>
      </c>
      <c r="AJ18" s="516" t="str">
        <f t="shared" si="60"/>
        <v>-</v>
      </c>
      <c r="AK18" s="516" t="str">
        <f t="shared" si="60"/>
        <v>-</v>
      </c>
      <c r="AL18" s="516" t="str">
        <f t="shared" si="60"/>
        <v>-</v>
      </c>
      <c r="AM18" s="516" t="str">
        <f t="shared" si="60"/>
        <v>-</v>
      </c>
      <c r="AN18" s="516" t="str">
        <f t="shared" si="61"/>
        <v>-</v>
      </c>
      <c r="AO18" s="516" t="str">
        <f t="shared" si="61"/>
        <v>-</v>
      </c>
      <c r="AP18" s="516" t="str">
        <f t="shared" si="61"/>
        <v>-</v>
      </c>
      <c r="AQ18" s="516" t="str">
        <f t="shared" si="61"/>
        <v>-</v>
      </c>
      <c r="AR18" s="516" t="str">
        <f t="shared" si="61"/>
        <v>-</v>
      </c>
      <c r="AS18" s="516" t="str">
        <f t="shared" si="61"/>
        <v>-</v>
      </c>
      <c r="AT18" s="516" t="str">
        <f t="shared" si="61"/>
        <v>-</v>
      </c>
      <c r="AU18" s="516" t="str">
        <f t="shared" si="61"/>
        <v>-</v>
      </c>
      <c r="AV18" s="516" t="str">
        <f t="shared" si="61"/>
        <v>-</v>
      </c>
      <c r="AW18" s="516" t="str">
        <f t="shared" si="61"/>
        <v>-</v>
      </c>
      <c r="AX18" s="516" t="str">
        <f t="shared" si="62"/>
        <v>-</v>
      </c>
      <c r="AY18" s="516" t="str">
        <f t="shared" si="62"/>
        <v>-</v>
      </c>
      <c r="AZ18" s="516" t="str">
        <f t="shared" si="62"/>
        <v>-</v>
      </c>
      <c r="BA18" s="516" t="str">
        <f t="shared" si="62"/>
        <v>-</v>
      </c>
      <c r="BB18" s="516" t="str">
        <f t="shared" si="62"/>
        <v>-</v>
      </c>
      <c r="BC18" s="516" t="str">
        <f t="shared" si="62"/>
        <v>-</v>
      </c>
      <c r="BD18" s="516" t="str">
        <f t="shared" si="62"/>
        <v>-</v>
      </c>
      <c r="BE18" s="516" t="str">
        <f t="shared" si="62"/>
        <v>-</v>
      </c>
      <c r="BF18" s="516" t="str">
        <f t="shared" si="62"/>
        <v>-</v>
      </c>
      <c r="BG18" s="516" t="str">
        <f t="shared" si="62"/>
        <v>-</v>
      </c>
      <c r="BH18" s="516" t="str">
        <f t="shared" si="63"/>
        <v>-</v>
      </c>
      <c r="BI18" s="516" t="str">
        <f t="shared" si="63"/>
        <v>-</v>
      </c>
      <c r="BJ18" s="516" t="str">
        <f t="shared" si="63"/>
        <v>-</v>
      </c>
      <c r="BK18" s="516" t="str">
        <f t="shared" si="63"/>
        <v>-</v>
      </c>
      <c r="BL18" s="516" t="str">
        <f t="shared" si="63"/>
        <v>-</v>
      </c>
      <c r="BM18" s="516" t="str">
        <f t="shared" si="63"/>
        <v>-</v>
      </c>
      <c r="BN18" s="516" t="str">
        <f t="shared" si="63"/>
        <v>-</v>
      </c>
      <c r="BO18" s="516" t="str">
        <f t="shared" si="63"/>
        <v>-</v>
      </c>
      <c r="BP18" s="516" t="str">
        <f t="shared" si="63"/>
        <v>-</v>
      </c>
      <c r="BQ18" s="516" t="str">
        <f t="shared" si="63"/>
        <v>-</v>
      </c>
      <c r="BR18" s="516" t="str">
        <f t="shared" si="10"/>
        <v>-------</v>
      </c>
      <c r="BS18" s="516" t="str">
        <f t="shared" si="11"/>
        <v>-</v>
      </c>
      <c r="BT18" s="454" t="str">
        <f>IF(INDEX(BR:BR,ROW())&lt;&gt;"-------",VLOOKUP($BR18,'CS Protocol Def'!$B:$O,12,FALSE),"-")</f>
        <v>-</v>
      </c>
      <c r="BU18" s="454" t="str">
        <f>IF(INDEX(BR:BR,ROW())&lt;&gt;"-------",VLOOKUP(INDEX(BR:BR,ROW()),'CS Protocol Def'!$B:$O,13,FALSE),"-")</f>
        <v>-</v>
      </c>
      <c r="BV18" s="454" t="str">
        <f>IF(INDEX(BR:BR,ROW())&lt;&gt;"-------",VLOOKUP($BR18,'CS Protocol Def'!$B:$P,15,FALSE),"-")</f>
        <v>-</v>
      </c>
      <c r="BW18" s="455" t="str">
        <f t="shared" si="12"/>
        <v>-</v>
      </c>
      <c r="BX18" s="515" t="str">
        <f>IF(INDEX(BR:BR,ROW())&lt;&gt;"-------",VLOOKUP($BR18,'CS Protocol Def'!$B:$Q,16,FALSE),"-")</f>
        <v>-</v>
      </c>
      <c r="BY18" s="455" t="str">
        <f>IF(INDEX(BR:BR,ROW())&lt;&gt;"-------",VLOOKUP(TEXT(BIN2DEC(CONCATENATE(K18,L18,M18,N18,O18,P18,Q18,R18,S18,T18)),"#"),'Country Codes'!A:B,2,FALSE),"-")</f>
        <v>-</v>
      </c>
      <c r="BZ18" s="491" t="str">
        <f>IF(BT18=BZ$3,VLOOKUP(CONCATENATE(X18,Y18,Z18,AA18,AB18,AC18),Characters!$B$3:$F$41,5,FALSE)&amp;
VLOOKUP(CONCATENATE(AD18,AE18,AF18,AG18,AH18,AI18),Characters!$B$3:$F$41,5,FALSE)&amp;
VLOOKUP(CONCATENATE(AJ18,AK18,AL18,AM18,AN18,AO18),Characters!$B$3:$F$41,5,FALSE)&amp;
VLOOKUP(CONCATENATE(AP18,AQ18,AR18,AS18,AT18,AU18),Characters!$B$3:$F$41,5,FALSE)&amp;
VLOOKUP(CONCATENATE(AV18,AW18,AX18,AY18,AZ18,BA18),Characters!$B$3:$F$41,5,FALSE)&amp;
VLOOKUP(CONCATENATE(BB18,BC18,BD18,BE18,BF18,BG18),Characters!$B$3:$F$41,5,FALSE)&amp;
VLOOKUP(CONCATENATE(BH18,BI18,BJ18,BK18,BL18,BM18),Characters!$B$3:$F$41,5,FALSE),"-")</f>
        <v>-</v>
      </c>
      <c r="CA18" s="471" t="str">
        <f t="shared" si="36"/>
        <v>-</v>
      </c>
      <c r="CB18" s="473" t="str">
        <f t="shared" si="37"/>
        <v>-</v>
      </c>
      <c r="CC18" s="475" t="str">
        <f t="shared" si="38"/>
        <v>-</v>
      </c>
      <c r="CD18" s="476" t="str">
        <f t="shared" si="39"/>
        <v>-</v>
      </c>
      <c r="CE18" s="476" t="str">
        <f t="shared" si="40"/>
        <v>-</v>
      </c>
      <c r="CF18" s="476" t="str">
        <f t="shared" si="41"/>
        <v>-</v>
      </c>
      <c r="CG18" s="476" t="str">
        <f t="shared" si="42"/>
        <v>-</v>
      </c>
      <c r="CH18" s="478" t="str">
        <f t="shared" si="43"/>
        <v>-</v>
      </c>
      <c r="CI18" s="480" t="str">
        <f t="shared" si="44"/>
        <v>-</v>
      </c>
      <c r="CJ18" s="480" t="str">
        <f t="shared" si="45"/>
        <v>-</v>
      </c>
      <c r="CK18" s="480" t="str">
        <f t="shared" si="46"/>
        <v>-</v>
      </c>
      <c r="CL18" s="480" t="str">
        <f t="shared" si="47"/>
        <v>-</v>
      </c>
      <c r="CM18" s="482" t="str">
        <f t="shared" si="48"/>
        <v>-</v>
      </c>
      <c r="CN18" s="483" t="str">
        <f t="shared" si="49"/>
        <v>-</v>
      </c>
      <c r="CO18" s="483" t="str">
        <f t="shared" si="50"/>
        <v>-</v>
      </c>
      <c r="CP18" s="483" t="str">
        <f t="shared" si="51"/>
        <v>-</v>
      </c>
      <c r="CQ18" s="493" t="str">
        <f t="shared" si="52"/>
        <v>-</v>
      </c>
      <c r="CR18" s="487" t="str">
        <f t="shared" si="53"/>
        <v>-</v>
      </c>
      <c r="CS18" s="490" t="str">
        <f t="shared" si="54"/>
        <v>-</v>
      </c>
      <c r="CT18" s="485" t="str">
        <f t="shared" si="55"/>
        <v>-</v>
      </c>
      <c r="CU18" s="485" t="str">
        <f t="shared" si="56"/>
        <v>-</v>
      </c>
      <c r="CV18" s="489" t="str">
        <f t="shared" si="57"/>
        <v>-</v>
      </c>
    </row>
    <row r="19" spans="6:100" x14ac:dyDescent="0.2">
      <c r="F19" s="495" t="str">
        <f t="shared" si="35"/>
        <v>-</v>
      </c>
      <c r="G19" s="495">
        <f t="shared" si="2"/>
        <v>0</v>
      </c>
      <c r="I19" s="456" t="str">
        <f t="shared" si="3"/>
        <v>-</v>
      </c>
      <c r="J19" s="516" t="str">
        <f t="shared" si="58"/>
        <v>-</v>
      </c>
      <c r="K19" s="516" t="str">
        <f t="shared" si="58"/>
        <v>-</v>
      </c>
      <c r="L19" s="516" t="str">
        <f t="shared" si="58"/>
        <v>-</v>
      </c>
      <c r="M19" s="516" t="str">
        <f t="shared" si="58"/>
        <v>-</v>
      </c>
      <c r="N19" s="516" t="str">
        <f t="shared" si="58"/>
        <v>-</v>
      </c>
      <c r="O19" s="516" t="str">
        <f t="shared" si="58"/>
        <v>-</v>
      </c>
      <c r="P19" s="516" t="str">
        <f t="shared" si="58"/>
        <v>-</v>
      </c>
      <c r="Q19" s="516" t="str">
        <f t="shared" si="58"/>
        <v>-</v>
      </c>
      <c r="R19" s="516" t="str">
        <f t="shared" si="58"/>
        <v>-</v>
      </c>
      <c r="S19" s="516" t="str">
        <f t="shared" si="58"/>
        <v>-</v>
      </c>
      <c r="T19" s="516" t="str">
        <f t="shared" si="59"/>
        <v>-</v>
      </c>
      <c r="U19" s="516" t="str">
        <f t="shared" si="59"/>
        <v>-</v>
      </c>
      <c r="V19" s="516" t="str">
        <f t="shared" si="59"/>
        <v>-</v>
      </c>
      <c r="W19" s="516" t="str">
        <f t="shared" si="59"/>
        <v>-</v>
      </c>
      <c r="X19" s="516" t="str">
        <f t="shared" si="59"/>
        <v>-</v>
      </c>
      <c r="Y19" s="516" t="str">
        <f t="shared" si="59"/>
        <v>-</v>
      </c>
      <c r="Z19" s="516" t="str">
        <f t="shared" si="59"/>
        <v>-</v>
      </c>
      <c r="AA19" s="516" t="str">
        <f t="shared" si="59"/>
        <v>-</v>
      </c>
      <c r="AB19" s="516" t="str">
        <f t="shared" si="59"/>
        <v>-</v>
      </c>
      <c r="AC19" s="516" t="str">
        <f t="shared" si="59"/>
        <v>-</v>
      </c>
      <c r="AD19" s="516" t="str">
        <f t="shared" si="60"/>
        <v>-</v>
      </c>
      <c r="AE19" s="516" t="str">
        <f t="shared" si="60"/>
        <v>-</v>
      </c>
      <c r="AF19" s="516" t="str">
        <f t="shared" si="60"/>
        <v>-</v>
      </c>
      <c r="AG19" s="516" t="str">
        <f t="shared" si="60"/>
        <v>-</v>
      </c>
      <c r="AH19" s="516" t="str">
        <f t="shared" si="60"/>
        <v>-</v>
      </c>
      <c r="AI19" s="516" t="str">
        <f t="shared" si="60"/>
        <v>-</v>
      </c>
      <c r="AJ19" s="516" t="str">
        <f t="shared" si="60"/>
        <v>-</v>
      </c>
      <c r="AK19" s="516" t="str">
        <f t="shared" si="60"/>
        <v>-</v>
      </c>
      <c r="AL19" s="516" t="str">
        <f t="shared" si="60"/>
        <v>-</v>
      </c>
      <c r="AM19" s="516" t="str">
        <f t="shared" si="60"/>
        <v>-</v>
      </c>
      <c r="AN19" s="516" t="str">
        <f t="shared" si="61"/>
        <v>-</v>
      </c>
      <c r="AO19" s="516" t="str">
        <f t="shared" si="61"/>
        <v>-</v>
      </c>
      <c r="AP19" s="516" t="str">
        <f t="shared" si="61"/>
        <v>-</v>
      </c>
      <c r="AQ19" s="516" t="str">
        <f t="shared" si="61"/>
        <v>-</v>
      </c>
      <c r="AR19" s="516" t="str">
        <f t="shared" si="61"/>
        <v>-</v>
      </c>
      <c r="AS19" s="516" t="str">
        <f t="shared" si="61"/>
        <v>-</v>
      </c>
      <c r="AT19" s="516" t="str">
        <f t="shared" si="61"/>
        <v>-</v>
      </c>
      <c r="AU19" s="516" t="str">
        <f t="shared" si="61"/>
        <v>-</v>
      </c>
      <c r="AV19" s="516" t="str">
        <f t="shared" si="61"/>
        <v>-</v>
      </c>
      <c r="AW19" s="516" t="str">
        <f t="shared" si="61"/>
        <v>-</v>
      </c>
      <c r="AX19" s="516" t="str">
        <f t="shared" si="62"/>
        <v>-</v>
      </c>
      <c r="AY19" s="516" t="str">
        <f t="shared" si="62"/>
        <v>-</v>
      </c>
      <c r="AZ19" s="516" t="str">
        <f t="shared" si="62"/>
        <v>-</v>
      </c>
      <c r="BA19" s="516" t="str">
        <f t="shared" si="62"/>
        <v>-</v>
      </c>
      <c r="BB19" s="516" t="str">
        <f t="shared" si="62"/>
        <v>-</v>
      </c>
      <c r="BC19" s="516" t="str">
        <f t="shared" si="62"/>
        <v>-</v>
      </c>
      <c r="BD19" s="516" t="str">
        <f t="shared" si="62"/>
        <v>-</v>
      </c>
      <c r="BE19" s="516" t="str">
        <f t="shared" si="62"/>
        <v>-</v>
      </c>
      <c r="BF19" s="516" t="str">
        <f t="shared" si="62"/>
        <v>-</v>
      </c>
      <c r="BG19" s="516" t="str">
        <f t="shared" si="62"/>
        <v>-</v>
      </c>
      <c r="BH19" s="516" t="str">
        <f t="shared" si="63"/>
        <v>-</v>
      </c>
      <c r="BI19" s="516" t="str">
        <f t="shared" si="63"/>
        <v>-</v>
      </c>
      <c r="BJ19" s="516" t="str">
        <f t="shared" si="63"/>
        <v>-</v>
      </c>
      <c r="BK19" s="516" t="str">
        <f t="shared" si="63"/>
        <v>-</v>
      </c>
      <c r="BL19" s="516" t="str">
        <f t="shared" si="63"/>
        <v>-</v>
      </c>
      <c r="BM19" s="516" t="str">
        <f t="shared" si="63"/>
        <v>-</v>
      </c>
      <c r="BN19" s="516" t="str">
        <f t="shared" si="63"/>
        <v>-</v>
      </c>
      <c r="BO19" s="516" t="str">
        <f t="shared" si="63"/>
        <v>-</v>
      </c>
      <c r="BP19" s="516" t="str">
        <f t="shared" si="63"/>
        <v>-</v>
      </c>
      <c r="BQ19" s="516" t="str">
        <f t="shared" si="63"/>
        <v>-</v>
      </c>
      <c r="BR19" s="516" t="str">
        <f t="shared" si="10"/>
        <v>-------</v>
      </c>
      <c r="BS19" s="516" t="str">
        <f t="shared" si="11"/>
        <v>-</v>
      </c>
      <c r="BT19" s="454" t="str">
        <f>IF(INDEX(BR:BR,ROW())&lt;&gt;"-------",VLOOKUP($BR19,'CS Protocol Def'!$B:$O,12,FALSE),"-")</f>
        <v>-</v>
      </c>
      <c r="BU19" s="454" t="str">
        <f>IF(INDEX(BR:BR,ROW())&lt;&gt;"-------",VLOOKUP(INDEX(BR:BR,ROW()),'CS Protocol Def'!$B:$O,13,FALSE),"-")</f>
        <v>-</v>
      </c>
      <c r="BV19" s="454" t="str">
        <f>IF(INDEX(BR:BR,ROW())&lt;&gt;"-------",VLOOKUP($BR19,'CS Protocol Def'!$B:$P,15,FALSE),"-")</f>
        <v>-</v>
      </c>
      <c r="BW19" s="455" t="str">
        <f t="shared" si="12"/>
        <v>-</v>
      </c>
      <c r="BX19" s="515" t="str">
        <f>IF(INDEX(BR:BR,ROW())&lt;&gt;"-------",VLOOKUP($BR19,'CS Protocol Def'!$B:$Q,16,FALSE),"-")</f>
        <v>-</v>
      </c>
      <c r="BY19" s="455" t="str">
        <f>IF(INDEX(BR:BR,ROW())&lt;&gt;"-------",VLOOKUP(TEXT(BIN2DEC(CONCATENATE(K19,L19,M19,N19,O19,P19,Q19,R19,S19,T19)),"#"),'Country Codes'!A:B,2,FALSE),"-")</f>
        <v>-</v>
      </c>
      <c r="BZ19" s="491" t="str">
        <f>IF(BT19=BZ$3,VLOOKUP(CONCATENATE(X19,Y19,Z19,AA19,AB19,AC19),Characters!$B$3:$F$41,5,FALSE)&amp;
VLOOKUP(CONCATENATE(AD19,AE19,AF19,AG19,AH19,AI19),Characters!$B$3:$F$41,5,FALSE)&amp;
VLOOKUP(CONCATENATE(AJ19,AK19,AL19,AM19,AN19,AO19),Characters!$B$3:$F$41,5,FALSE)&amp;
VLOOKUP(CONCATENATE(AP19,AQ19,AR19,AS19,AT19,AU19),Characters!$B$3:$F$41,5,FALSE)&amp;
VLOOKUP(CONCATENATE(AV19,AW19,AX19,AY19,AZ19,BA19),Characters!$B$3:$F$41,5,FALSE)&amp;
VLOOKUP(CONCATENATE(BB19,BC19,BD19,BE19,BF19,BG19),Characters!$B$3:$F$41,5,FALSE)&amp;
VLOOKUP(CONCATENATE(BH19,BI19,BJ19,BK19,BL19,BM19),Characters!$B$3:$F$41,5,FALSE),"-")</f>
        <v>-</v>
      </c>
      <c r="CA19" s="471" t="str">
        <f t="shared" si="36"/>
        <v>-</v>
      </c>
      <c r="CB19" s="473" t="str">
        <f t="shared" si="37"/>
        <v>-</v>
      </c>
      <c r="CC19" s="475" t="str">
        <f t="shared" si="38"/>
        <v>-</v>
      </c>
      <c r="CD19" s="476" t="str">
        <f t="shared" si="39"/>
        <v>-</v>
      </c>
      <c r="CE19" s="476" t="str">
        <f t="shared" si="40"/>
        <v>-</v>
      </c>
      <c r="CF19" s="476" t="str">
        <f t="shared" si="41"/>
        <v>-</v>
      </c>
      <c r="CG19" s="476" t="str">
        <f t="shared" si="42"/>
        <v>-</v>
      </c>
      <c r="CH19" s="478" t="str">
        <f t="shared" si="43"/>
        <v>-</v>
      </c>
      <c r="CI19" s="480" t="str">
        <f t="shared" si="44"/>
        <v>-</v>
      </c>
      <c r="CJ19" s="480" t="str">
        <f t="shared" si="45"/>
        <v>-</v>
      </c>
      <c r="CK19" s="480" t="str">
        <f t="shared" si="46"/>
        <v>-</v>
      </c>
      <c r="CL19" s="480" t="str">
        <f t="shared" si="47"/>
        <v>-</v>
      </c>
      <c r="CM19" s="482" t="str">
        <f t="shared" si="48"/>
        <v>-</v>
      </c>
      <c r="CN19" s="483" t="str">
        <f t="shared" si="49"/>
        <v>-</v>
      </c>
      <c r="CO19" s="483" t="str">
        <f t="shared" si="50"/>
        <v>-</v>
      </c>
      <c r="CP19" s="483" t="str">
        <f t="shared" si="51"/>
        <v>-</v>
      </c>
      <c r="CQ19" s="493" t="str">
        <f t="shared" si="52"/>
        <v>-</v>
      </c>
      <c r="CR19" s="487" t="str">
        <f t="shared" si="53"/>
        <v>-</v>
      </c>
      <c r="CS19" s="490" t="str">
        <f t="shared" si="54"/>
        <v>-</v>
      </c>
      <c r="CT19" s="485" t="str">
        <f t="shared" si="55"/>
        <v>-</v>
      </c>
      <c r="CU19" s="485" t="str">
        <f t="shared" si="56"/>
        <v>-</v>
      </c>
      <c r="CV19" s="489" t="str">
        <f t="shared" si="57"/>
        <v>-</v>
      </c>
    </row>
    <row r="20" spans="6:100" x14ac:dyDescent="0.2">
      <c r="F20" s="495" t="str">
        <f t="shared" si="35"/>
        <v>-</v>
      </c>
      <c r="G20" s="495">
        <f t="shared" si="2"/>
        <v>0</v>
      </c>
      <c r="I20" s="456" t="str">
        <f t="shared" si="3"/>
        <v>-</v>
      </c>
      <c r="J20" s="516" t="str">
        <f t="shared" si="58"/>
        <v>-</v>
      </c>
      <c r="K20" s="516" t="str">
        <f t="shared" si="58"/>
        <v>-</v>
      </c>
      <c r="L20" s="516" t="str">
        <f t="shared" si="58"/>
        <v>-</v>
      </c>
      <c r="M20" s="516" t="str">
        <f t="shared" si="58"/>
        <v>-</v>
      </c>
      <c r="N20" s="516" t="str">
        <f t="shared" si="58"/>
        <v>-</v>
      </c>
      <c r="O20" s="516" t="str">
        <f t="shared" si="58"/>
        <v>-</v>
      </c>
      <c r="P20" s="516" t="str">
        <f t="shared" si="58"/>
        <v>-</v>
      </c>
      <c r="Q20" s="516" t="str">
        <f t="shared" si="58"/>
        <v>-</v>
      </c>
      <c r="R20" s="516" t="str">
        <f t="shared" si="58"/>
        <v>-</v>
      </c>
      <c r="S20" s="516" t="str">
        <f t="shared" si="58"/>
        <v>-</v>
      </c>
      <c r="T20" s="516" t="str">
        <f t="shared" si="59"/>
        <v>-</v>
      </c>
      <c r="U20" s="516" t="str">
        <f t="shared" si="59"/>
        <v>-</v>
      </c>
      <c r="V20" s="516" t="str">
        <f t="shared" si="59"/>
        <v>-</v>
      </c>
      <c r="W20" s="516" t="str">
        <f t="shared" si="59"/>
        <v>-</v>
      </c>
      <c r="X20" s="516" t="str">
        <f t="shared" si="59"/>
        <v>-</v>
      </c>
      <c r="Y20" s="516" t="str">
        <f t="shared" si="59"/>
        <v>-</v>
      </c>
      <c r="Z20" s="516" t="str">
        <f t="shared" si="59"/>
        <v>-</v>
      </c>
      <c r="AA20" s="516" t="str">
        <f t="shared" si="59"/>
        <v>-</v>
      </c>
      <c r="AB20" s="516" t="str">
        <f t="shared" si="59"/>
        <v>-</v>
      </c>
      <c r="AC20" s="516" t="str">
        <f t="shared" si="59"/>
        <v>-</v>
      </c>
      <c r="AD20" s="516" t="str">
        <f t="shared" si="60"/>
        <v>-</v>
      </c>
      <c r="AE20" s="516" t="str">
        <f t="shared" si="60"/>
        <v>-</v>
      </c>
      <c r="AF20" s="516" t="str">
        <f t="shared" si="60"/>
        <v>-</v>
      </c>
      <c r="AG20" s="516" t="str">
        <f t="shared" si="60"/>
        <v>-</v>
      </c>
      <c r="AH20" s="516" t="str">
        <f t="shared" si="60"/>
        <v>-</v>
      </c>
      <c r="AI20" s="516" t="str">
        <f t="shared" si="60"/>
        <v>-</v>
      </c>
      <c r="AJ20" s="516" t="str">
        <f t="shared" si="60"/>
        <v>-</v>
      </c>
      <c r="AK20" s="516" t="str">
        <f t="shared" si="60"/>
        <v>-</v>
      </c>
      <c r="AL20" s="516" t="str">
        <f t="shared" si="60"/>
        <v>-</v>
      </c>
      <c r="AM20" s="516" t="str">
        <f t="shared" si="60"/>
        <v>-</v>
      </c>
      <c r="AN20" s="516" t="str">
        <f t="shared" si="61"/>
        <v>-</v>
      </c>
      <c r="AO20" s="516" t="str">
        <f t="shared" si="61"/>
        <v>-</v>
      </c>
      <c r="AP20" s="516" t="str">
        <f t="shared" si="61"/>
        <v>-</v>
      </c>
      <c r="AQ20" s="516" t="str">
        <f t="shared" si="61"/>
        <v>-</v>
      </c>
      <c r="AR20" s="516" t="str">
        <f t="shared" si="61"/>
        <v>-</v>
      </c>
      <c r="AS20" s="516" t="str">
        <f t="shared" si="61"/>
        <v>-</v>
      </c>
      <c r="AT20" s="516" t="str">
        <f t="shared" si="61"/>
        <v>-</v>
      </c>
      <c r="AU20" s="516" t="str">
        <f t="shared" si="61"/>
        <v>-</v>
      </c>
      <c r="AV20" s="516" t="str">
        <f t="shared" si="61"/>
        <v>-</v>
      </c>
      <c r="AW20" s="516" t="str">
        <f t="shared" si="61"/>
        <v>-</v>
      </c>
      <c r="AX20" s="516" t="str">
        <f t="shared" si="62"/>
        <v>-</v>
      </c>
      <c r="AY20" s="516" t="str">
        <f t="shared" si="62"/>
        <v>-</v>
      </c>
      <c r="AZ20" s="516" t="str">
        <f t="shared" si="62"/>
        <v>-</v>
      </c>
      <c r="BA20" s="516" t="str">
        <f t="shared" si="62"/>
        <v>-</v>
      </c>
      <c r="BB20" s="516" t="str">
        <f t="shared" si="62"/>
        <v>-</v>
      </c>
      <c r="BC20" s="516" t="str">
        <f t="shared" si="62"/>
        <v>-</v>
      </c>
      <c r="BD20" s="516" t="str">
        <f t="shared" si="62"/>
        <v>-</v>
      </c>
      <c r="BE20" s="516" t="str">
        <f t="shared" si="62"/>
        <v>-</v>
      </c>
      <c r="BF20" s="516" t="str">
        <f t="shared" si="62"/>
        <v>-</v>
      </c>
      <c r="BG20" s="516" t="str">
        <f t="shared" si="62"/>
        <v>-</v>
      </c>
      <c r="BH20" s="516" t="str">
        <f t="shared" si="63"/>
        <v>-</v>
      </c>
      <c r="BI20" s="516" t="str">
        <f t="shared" si="63"/>
        <v>-</v>
      </c>
      <c r="BJ20" s="516" t="str">
        <f t="shared" si="63"/>
        <v>-</v>
      </c>
      <c r="BK20" s="516" t="str">
        <f t="shared" si="63"/>
        <v>-</v>
      </c>
      <c r="BL20" s="516" t="str">
        <f t="shared" si="63"/>
        <v>-</v>
      </c>
      <c r="BM20" s="516" t="str">
        <f t="shared" si="63"/>
        <v>-</v>
      </c>
      <c r="BN20" s="516" t="str">
        <f t="shared" si="63"/>
        <v>-</v>
      </c>
      <c r="BO20" s="516" t="str">
        <f t="shared" si="63"/>
        <v>-</v>
      </c>
      <c r="BP20" s="516" t="str">
        <f t="shared" si="63"/>
        <v>-</v>
      </c>
      <c r="BQ20" s="516" t="str">
        <f t="shared" si="63"/>
        <v>-</v>
      </c>
      <c r="BR20" s="516" t="str">
        <f t="shared" si="10"/>
        <v>-------</v>
      </c>
      <c r="BS20" s="516" t="str">
        <f t="shared" si="11"/>
        <v>-</v>
      </c>
      <c r="BT20" s="454" t="str">
        <f>IF(INDEX(BR:BR,ROW())&lt;&gt;"-------",VLOOKUP($BR20,'CS Protocol Def'!$B:$O,12,FALSE),"-")</f>
        <v>-</v>
      </c>
      <c r="BU20" s="454" t="str">
        <f>IF(INDEX(BR:BR,ROW())&lt;&gt;"-------",VLOOKUP(INDEX(BR:BR,ROW()),'CS Protocol Def'!$B:$O,13,FALSE),"-")</f>
        <v>-</v>
      </c>
      <c r="BV20" s="454" t="str">
        <f>IF(INDEX(BR:BR,ROW())&lt;&gt;"-------",VLOOKUP($BR20,'CS Protocol Def'!$B:$P,15,FALSE),"-")</f>
        <v>-</v>
      </c>
      <c r="BW20" s="455" t="str">
        <f t="shared" si="12"/>
        <v>-</v>
      </c>
      <c r="BX20" s="515" t="str">
        <f>IF(INDEX(BR:BR,ROW())&lt;&gt;"-------",VLOOKUP($BR20,'CS Protocol Def'!$B:$Q,16,FALSE),"-")</f>
        <v>-</v>
      </c>
      <c r="BY20" s="455" t="str">
        <f>IF(INDEX(BR:BR,ROW())&lt;&gt;"-------",VLOOKUP(TEXT(BIN2DEC(CONCATENATE(K20,L20,M20,N20,O20,P20,Q20,R20,S20,T20)),"#"),'Country Codes'!A:B,2,FALSE),"-")</f>
        <v>-</v>
      </c>
      <c r="BZ20" s="491" t="str">
        <f>IF(BT20=BZ$3,VLOOKUP(CONCATENATE(X20,Y20,Z20,AA20,AB20,AC20),Characters!$B$3:$F$41,5,FALSE)&amp;
VLOOKUP(CONCATENATE(AD20,AE20,AF20,AG20,AH20,AI20),Characters!$B$3:$F$41,5,FALSE)&amp;
VLOOKUP(CONCATENATE(AJ20,AK20,AL20,AM20,AN20,AO20),Characters!$B$3:$F$41,5,FALSE)&amp;
VLOOKUP(CONCATENATE(AP20,AQ20,AR20,AS20,AT20,AU20),Characters!$B$3:$F$41,5,FALSE)&amp;
VLOOKUP(CONCATENATE(AV20,AW20,AX20,AY20,AZ20,BA20),Characters!$B$3:$F$41,5,FALSE)&amp;
VLOOKUP(CONCATENATE(BB20,BC20,BD20,BE20,BF20,BG20),Characters!$B$3:$F$41,5,FALSE)&amp;
VLOOKUP(CONCATENATE(BH20,BI20,BJ20,BK20,BL20,BM20),Characters!$B$3:$F$41,5,FALSE),"-")</f>
        <v>-</v>
      </c>
      <c r="CA20" s="471" t="str">
        <f t="shared" si="36"/>
        <v>-</v>
      </c>
      <c r="CB20" s="473" t="str">
        <f t="shared" si="37"/>
        <v>-</v>
      </c>
      <c r="CC20" s="475" t="str">
        <f t="shared" si="38"/>
        <v>-</v>
      </c>
      <c r="CD20" s="476" t="str">
        <f t="shared" si="39"/>
        <v>-</v>
      </c>
      <c r="CE20" s="476" t="str">
        <f t="shared" si="40"/>
        <v>-</v>
      </c>
      <c r="CF20" s="476" t="str">
        <f t="shared" si="41"/>
        <v>-</v>
      </c>
      <c r="CG20" s="476" t="str">
        <f t="shared" si="42"/>
        <v>-</v>
      </c>
      <c r="CH20" s="478" t="str">
        <f t="shared" si="43"/>
        <v>-</v>
      </c>
      <c r="CI20" s="480" t="str">
        <f t="shared" si="44"/>
        <v>-</v>
      </c>
      <c r="CJ20" s="480" t="str">
        <f t="shared" si="45"/>
        <v>-</v>
      </c>
      <c r="CK20" s="480" t="str">
        <f t="shared" si="46"/>
        <v>-</v>
      </c>
      <c r="CL20" s="480" t="str">
        <f t="shared" si="47"/>
        <v>-</v>
      </c>
      <c r="CM20" s="482" t="str">
        <f t="shared" si="48"/>
        <v>-</v>
      </c>
      <c r="CN20" s="483" t="str">
        <f t="shared" si="49"/>
        <v>-</v>
      </c>
      <c r="CO20" s="483" t="str">
        <f t="shared" si="50"/>
        <v>-</v>
      </c>
      <c r="CP20" s="483" t="str">
        <f t="shared" si="51"/>
        <v>-</v>
      </c>
      <c r="CQ20" s="493" t="str">
        <f t="shared" si="52"/>
        <v>-</v>
      </c>
      <c r="CR20" s="487" t="str">
        <f t="shared" si="53"/>
        <v>-</v>
      </c>
      <c r="CS20" s="490" t="str">
        <f t="shared" si="54"/>
        <v>-</v>
      </c>
      <c r="CT20" s="485" t="str">
        <f t="shared" si="55"/>
        <v>-</v>
      </c>
      <c r="CU20" s="485" t="str">
        <f t="shared" si="56"/>
        <v>-</v>
      </c>
      <c r="CV20" s="489" t="str">
        <f t="shared" si="57"/>
        <v>-</v>
      </c>
    </row>
    <row r="21" spans="6:100" x14ac:dyDescent="0.2">
      <c r="F21" s="495" t="str">
        <f t="shared" si="35"/>
        <v>-</v>
      </c>
      <c r="G21" s="495">
        <f t="shared" si="2"/>
        <v>0</v>
      </c>
      <c r="I21" s="456" t="str">
        <f t="shared" si="3"/>
        <v>-</v>
      </c>
      <c r="J21" s="516" t="str">
        <f t="shared" si="58"/>
        <v>-</v>
      </c>
      <c r="K21" s="516" t="str">
        <f t="shared" si="58"/>
        <v>-</v>
      </c>
      <c r="L21" s="516" t="str">
        <f t="shared" si="58"/>
        <v>-</v>
      </c>
      <c r="M21" s="516" t="str">
        <f t="shared" si="58"/>
        <v>-</v>
      </c>
      <c r="N21" s="516" t="str">
        <f t="shared" si="58"/>
        <v>-</v>
      </c>
      <c r="O21" s="516" t="str">
        <f t="shared" si="58"/>
        <v>-</v>
      </c>
      <c r="P21" s="516" t="str">
        <f t="shared" si="58"/>
        <v>-</v>
      </c>
      <c r="Q21" s="516" t="str">
        <f t="shared" si="58"/>
        <v>-</v>
      </c>
      <c r="R21" s="516" t="str">
        <f t="shared" si="58"/>
        <v>-</v>
      </c>
      <c r="S21" s="516" t="str">
        <f t="shared" si="58"/>
        <v>-</v>
      </c>
      <c r="T21" s="516" t="str">
        <f t="shared" si="59"/>
        <v>-</v>
      </c>
      <c r="U21" s="516" t="str">
        <f t="shared" si="59"/>
        <v>-</v>
      </c>
      <c r="V21" s="516" t="str">
        <f t="shared" si="59"/>
        <v>-</v>
      </c>
      <c r="W21" s="516" t="str">
        <f t="shared" si="59"/>
        <v>-</v>
      </c>
      <c r="X21" s="516" t="str">
        <f t="shared" si="59"/>
        <v>-</v>
      </c>
      <c r="Y21" s="516" t="str">
        <f t="shared" si="59"/>
        <v>-</v>
      </c>
      <c r="Z21" s="516" t="str">
        <f t="shared" si="59"/>
        <v>-</v>
      </c>
      <c r="AA21" s="516" t="str">
        <f t="shared" si="59"/>
        <v>-</v>
      </c>
      <c r="AB21" s="516" t="str">
        <f t="shared" si="59"/>
        <v>-</v>
      </c>
      <c r="AC21" s="516" t="str">
        <f t="shared" si="59"/>
        <v>-</v>
      </c>
      <c r="AD21" s="516" t="str">
        <f t="shared" si="60"/>
        <v>-</v>
      </c>
      <c r="AE21" s="516" t="str">
        <f t="shared" si="60"/>
        <v>-</v>
      </c>
      <c r="AF21" s="516" t="str">
        <f t="shared" si="60"/>
        <v>-</v>
      </c>
      <c r="AG21" s="516" t="str">
        <f t="shared" si="60"/>
        <v>-</v>
      </c>
      <c r="AH21" s="516" t="str">
        <f t="shared" si="60"/>
        <v>-</v>
      </c>
      <c r="AI21" s="516" t="str">
        <f t="shared" si="60"/>
        <v>-</v>
      </c>
      <c r="AJ21" s="516" t="str">
        <f t="shared" si="60"/>
        <v>-</v>
      </c>
      <c r="AK21" s="516" t="str">
        <f t="shared" si="60"/>
        <v>-</v>
      </c>
      <c r="AL21" s="516" t="str">
        <f t="shared" si="60"/>
        <v>-</v>
      </c>
      <c r="AM21" s="516" t="str">
        <f t="shared" si="60"/>
        <v>-</v>
      </c>
      <c r="AN21" s="516" t="str">
        <f t="shared" si="61"/>
        <v>-</v>
      </c>
      <c r="AO21" s="516" t="str">
        <f t="shared" si="61"/>
        <v>-</v>
      </c>
      <c r="AP21" s="516" t="str">
        <f t="shared" si="61"/>
        <v>-</v>
      </c>
      <c r="AQ21" s="516" t="str">
        <f t="shared" si="61"/>
        <v>-</v>
      </c>
      <c r="AR21" s="516" t="str">
        <f t="shared" si="61"/>
        <v>-</v>
      </c>
      <c r="AS21" s="516" t="str">
        <f t="shared" si="61"/>
        <v>-</v>
      </c>
      <c r="AT21" s="516" t="str">
        <f t="shared" si="61"/>
        <v>-</v>
      </c>
      <c r="AU21" s="516" t="str">
        <f t="shared" si="61"/>
        <v>-</v>
      </c>
      <c r="AV21" s="516" t="str">
        <f t="shared" si="61"/>
        <v>-</v>
      </c>
      <c r="AW21" s="516" t="str">
        <f t="shared" si="61"/>
        <v>-</v>
      </c>
      <c r="AX21" s="516" t="str">
        <f t="shared" si="62"/>
        <v>-</v>
      </c>
      <c r="AY21" s="516" t="str">
        <f t="shared" si="62"/>
        <v>-</v>
      </c>
      <c r="AZ21" s="516" t="str">
        <f t="shared" si="62"/>
        <v>-</v>
      </c>
      <c r="BA21" s="516" t="str">
        <f t="shared" si="62"/>
        <v>-</v>
      </c>
      <c r="BB21" s="516" t="str">
        <f t="shared" si="62"/>
        <v>-</v>
      </c>
      <c r="BC21" s="516" t="str">
        <f t="shared" si="62"/>
        <v>-</v>
      </c>
      <c r="BD21" s="516" t="str">
        <f t="shared" si="62"/>
        <v>-</v>
      </c>
      <c r="BE21" s="516" t="str">
        <f t="shared" si="62"/>
        <v>-</v>
      </c>
      <c r="BF21" s="516" t="str">
        <f t="shared" si="62"/>
        <v>-</v>
      </c>
      <c r="BG21" s="516" t="str">
        <f t="shared" si="62"/>
        <v>-</v>
      </c>
      <c r="BH21" s="516" t="str">
        <f t="shared" si="63"/>
        <v>-</v>
      </c>
      <c r="BI21" s="516" t="str">
        <f t="shared" si="63"/>
        <v>-</v>
      </c>
      <c r="BJ21" s="516" t="str">
        <f t="shared" si="63"/>
        <v>-</v>
      </c>
      <c r="BK21" s="516" t="str">
        <f t="shared" si="63"/>
        <v>-</v>
      </c>
      <c r="BL21" s="516" t="str">
        <f t="shared" si="63"/>
        <v>-</v>
      </c>
      <c r="BM21" s="516" t="str">
        <f t="shared" si="63"/>
        <v>-</v>
      </c>
      <c r="BN21" s="516" t="str">
        <f t="shared" si="63"/>
        <v>-</v>
      </c>
      <c r="BO21" s="516" t="str">
        <f t="shared" si="63"/>
        <v>-</v>
      </c>
      <c r="BP21" s="516" t="str">
        <f t="shared" si="63"/>
        <v>-</v>
      </c>
      <c r="BQ21" s="516" t="str">
        <f t="shared" si="63"/>
        <v>-</v>
      </c>
      <c r="BR21" s="516" t="str">
        <f t="shared" si="10"/>
        <v>-------</v>
      </c>
      <c r="BS21" s="516" t="str">
        <f t="shared" si="11"/>
        <v>-</v>
      </c>
      <c r="BT21" s="454" t="str">
        <f>IF(INDEX(BR:BR,ROW())&lt;&gt;"-------",VLOOKUP($BR21,'CS Protocol Def'!$B:$O,12,FALSE),"-")</f>
        <v>-</v>
      </c>
      <c r="BU21" s="454" t="str">
        <f>IF(INDEX(BR:BR,ROW())&lt;&gt;"-------",VLOOKUP(INDEX(BR:BR,ROW()),'CS Protocol Def'!$B:$O,13,FALSE),"-")</f>
        <v>-</v>
      </c>
      <c r="BV21" s="454" t="str">
        <f>IF(INDEX(BR:BR,ROW())&lt;&gt;"-------",VLOOKUP($BR21,'CS Protocol Def'!$B:$P,15,FALSE),"-")</f>
        <v>-</v>
      </c>
      <c r="BW21" s="455" t="str">
        <f t="shared" si="12"/>
        <v>-</v>
      </c>
      <c r="BX21" s="515" t="str">
        <f>IF(INDEX(BR:BR,ROW())&lt;&gt;"-------",VLOOKUP($BR21,'CS Protocol Def'!$B:$Q,16,FALSE),"-")</f>
        <v>-</v>
      </c>
      <c r="BY21" s="455" t="str">
        <f>IF(INDEX(BR:BR,ROW())&lt;&gt;"-------",VLOOKUP(TEXT(BIN2DEC(CONCATENATE(K21,L21,M21,N21,O21,P21,Q21,R21,S21,T21)),"#"),'Country Codes'!A:B,2,FALSE),"-")</f>
        <v>-</v>
      </c>
      <c r="BZ21" s="491" t="str">
        <f>IF(BT21=BZ$3,VLOOKUP(CONCATENATE(X21,Y21,Z21,AA21,AB21,AC21),Characters!$B$3:$F$41,5,FALSE)&amp;
VLOOKUP(CONCATENATE(AD21,AE21,AF21,AG21,AH21,AI21),Characters!$B$3:$F$41,5,FALSE)&amp;
VLOOKUP(CONCATENATE(AJ21,AK21,AL21,AM21,AN21,AO21),Characters!$B$3:$F$41,5,FALSE)&amp;
VLOOKUP(CONCATENATE(AP21,AQ21,AR21,AS21,AT21,AU21),Characters!$B$3:$F$41,5,FALSE)&amp;
VLOOKUP(CONCATENATE(AV21,AW21,AX21,AY21,AZ21,BA21),Characters!$B$3:$F$41,5,FALSE)&amp;
VLOOKUP(CONCATENATE(BB21,BC21,BD21,BE21,BF21,BG21),Characters!$B$3:$F$41,5,FALSE)&amp;
VLOOKUP(CONCATENATE(BH21,BI21,BJ21,BK21,BL21,BM21),Characters!$B$3:$F$41,5,FALSE),"-")</f>
        <v>-</v>
      </c>
      <c r="CA21" s="471" t="str">
        <f t="shared" si="36"/>
        <v>-</v>
      </c>
      <c r="CB21" s="473" t="str">
        <f t="shared" si="37"/>
        <v>-</v>
      </c>
      <c r="CC21" s="475" t="str">
        <f t="shared" si="38"/>
        <v>-</v>
      </c>
      <c r="CD21" s="476" t="str">
        <f t="shared" si="39"/>
        <v>-</v>
      </c>
      <c r="CE21" s="476" t="str">
        <f t="shared" si="40"/>
        <v>-</v>
      </c>
      <c r="CF21" s="476" t="str">
        <f t="shared" si="41"/>
        <v>-</v>
      </c>
      <c r="CG21" s="476" t="str">
        <f t="shared" si="42"/>
        <v>-</v>
      </c>
      <c r="CH21" s="478" t="str">
        <f t="shared" si="43"/>
        <v>-</v>
      </c>
      <c r="CI21" s="480" t="str">
        <f t="shared" si="44"/>
        <v>-</v>
      </c>
      <c r="CJ21" s="480" t="str">
        <f t="shared" si="45"/>
        <v>-</v>
      </c>
      <c r="CK21" s="480" t="str">
        <f t="shared" si="46"/>
        <v>-</v>
      </c>
      <c r="CL21" s="480" t="str">
        <f t="shared" si="47"/>
        <v>-</v>
      </c>
      <c r="CM21" s="482" t="str">
        <f t="shared" si="48"/>
        <v>-</v>
      </c>
      <c r="CN21" s="483" t="str">
        <f t="shared" si="49"/>
        <v>-</v>
      </c>
      <c r="CO21" s="483" t="str">
        <f t="shared" si="50"/>
        <v>-</v>
      </c>
      <c r="CP21" s="483" t="str">
        <f t="shared" si="51"/>
        <v>-</v>
      </c>
      <c r="CQ21" s="493" t="str">
        <f t="shared" si="52"/>
        <v>-</v>
      </c>
      <c r="CR21" s="487" t="str">
        <f t="shared" si="53"/>
        <v>-</v>
      </c>
      <c r="CS21" s="490" t="str">
        <f t="shared" si="54"/>
        <v>-</v>
      </c>
      <c r="CT21" s="485" t="str">
        <f t="shared" si="55"/>
        <v>-</v>
      </c>
      <c r="CU21" s="485" t="str">
        <f t="shared" si="56"/>
        <v>-</v>
      </c>
      <c r="CV21" s="489" t="str">
        <f t="shared" si="57"/>
        <v>-</v>
      </c>
    </row>
    <row r="22" spans="6:100" x14ac:dyDescent="0.2">
      <c r="F22" s="495" t="str">
        <f t="shared" si="35"/>
        <v>-</v>
      </c>
      <c r="G22" s="495">
        <f t="shared" si="2"/>
        <v>0</v>
      </c>
      <c r="I22" s="456" t="str">
        <f t="shared" si="3"/>
        <v>-</v>
      </c>
      <c r="J22" s="516" t="str">
        <f t="shared" si="58"/>
        <v>-</v>
      </c>
      <c r="K22" s="516" t="str">
        <f t="shared" si="58"/>
        <v>-</v>
      </c>
      <c r="L22" s="516" t="str">
        <f t="shared" si="58"/>
        <v>-</v>
      </c>
      <c r="M22" s="516" t="str">
        <f t="shared" si="58"/>
        <v>-</v>
      </c>
      <c r="N22" s="516" t="str">
        <f t="shared" si="58"/>
        <v>-</v>
      </c>
      <c r="O22" s="516" t="str">
        <f t="shared" si="58"/>
        <v>-</v>
      </c>
      <c r="P22" s="516" t="str">
        <f t="shared" si="58"/>
        <v>-</v>
      </c>
      <c r="Q22" s="516" t="str">
        <f t="shared" si="58"/>
        <v>-</v>
      </c>
      <c r="R22" s="516" t="str">
        <f t="shared" si="58"/>
        <v>-</v>
      </c>
      <c r="S22" s="516" t="str">
        <f t="shared" si="58"/>
        <v>-</v>
      </c>
      <c r="T22" s="516" t="str">
        <f t="shared" si="59"/>
        <v>-</v>
      </c>
      <c r="U22" s="516" t="str">
        <f t="shared" si="59"/>
        <v>-</v>
      </c>
      <c r="V22" s="516" t="str">
        <f t="shared" si="59"/>
        <v>-</v>
      </c>
      <c r="W22" s="516" t="str">
        <f t="shared" si="59"/>
        <v>-</v>
      </c>
      <c r="X22" s="516" t="str">
        <f t="shared" si="59"/>
        <v>-</v>
      </c>
      <c r="Y22" s="516" t="str">
        <f t="shared" si="59"/>
        <v>-</v>
      </c>
      <c r="Z22" s="516" t="str">
        <f t="shared" si="59"/>
        <v>-</v>
      </c>
      <c r="AA22" s="516" t="str">
        <f t="shared" si="59"/>
        <v>-</v>
      </c>
      <c r="AB22" s="516" t="str">
        <f t="shared" si="59"/>
        <v>-</v>
      </c>
      <c r="AC22" s="516" t="str">
        <f t="shared" si="59"/>
        <v>-</v>
      </c>
      <c r="AD22" s="516" t="str">
        <f t="shared" si="60"/>
        <v>-</v>
      </c>
      <c r="AE22" s="516" t="str">
        <f t="shared" si="60"/>
        <v>-</v>
      </c>
      <c r="AF22" s="516" t="str">
        <f t="shared" si="60"/>
        <v>-</v>
      </c>
      <c r="AG22" s="516" t="str">
        <f t="shared" si="60"/>
        <v>-</v>
      </c>
      <c r="AH22" s="516" t="str">
        <f t="shared" si="60"/>
        <v>-</v>
      </c>
      <c r="AI22" s="516" t="str">
        <f t="shared" si="60"/>
        <v>-</v>
      </c>
      <c r="AJ22" s="516" t="str">
        <f t="shared" si="60"/>
        <v>-</v>
      </c>
      <c r="AK22" s="516" t="str">
        <f t="shared" si="60"/>
        <v>-</v>
      </c>
      <c r="AL22" s="516" t="str">
        <f t="shared" si="60"/>
        <v>-</v>
      </c>
      <c r="AM22" s="516" t="str">
        <f t="shared" si="60"/>
        <v>-</v>
      </c>
      <c r="AN22" s="516" t="str">
        <f t="shared" si="61"/>
        <v>-</v>
      </c>
      <c r="AO22" s="516" t="str">
        <f t="shared" si="61"/>
        <v>-</v>
      </c>
      <c r="AP22" s="516" t="str">
        <f t="shared" si="61"/>
        <v>-</v>
      </c>
      <c r="AQ22" s="516" t="str">
        <f t="shared" si="61"/>
        <v>-</v>
      </c>
      <c r="AR22" s="516" t="str">
        <f t="shared" si="61"/>
        <v>-</v>
      </c>
      <c r="AS22" s="516" t="str">
        <f t="shared" si="61"/>
        <v>-</v>
      </c>
      <c r="AT22" s="516" t="str">
        <f t="shared" si="61"/>
        <v>-</v>
      </c>
      <c r="AU22" s="516" t="str">
        <f t="shared" si="61"/>
        <v>-</v>
      </c>
      <c r="AV22" s="516" t="str">
        <f t="shared" si="61"/>
        <v>-</v>
      </c>
      <c r="AW22" s="516" t="str">
        <f t="shared" si="61"/>
        <v>-</v>
      </c>
      <c r="AX22" s="516" t="str">
        <f t="shared" si="62"/>
        <v>-</v>
      </c>
      <c r="AY22" s="516" t="str">
        <f t="shared" si="62"/>
        <v>-</v>
      </c>
      <c r="AZ22" s="516" t="str">
        <f t="shared" si="62"/>
        <v>-</v>
      </c>
      <c r="BA22" s="516" t="str">
        <f t="shared" si="62"/>
        <v>-</v>
      </c>
      <c r="BB22" s="516" t="str">
        <f t="shared" si="62"/>
        <v>-</v>
      </c>
      <c r="BC22" s="516" t="str">
        <f t="shared" si="62"/>
        <v>-</v>
      </c>
      <c r="BD22" s="516" t="str">
        <f t="shared" si="62"/>
        <v>-</v>
      </c>
      <c r="BE22" s="516" t="str">
        <f t="shared" si="62"/>
        <v>-</v>
      </c>
      <c r="BF22" s="516" t="str">
        <f t="shared" si="62"/>
        <v>-</v>
      </c>
      <c r="BG22" s="516" t="str">
        <f t="shared" si="62"/>
        <v>-</v>
      </c>
      <c r="BH22" s="516" t="str">
        <f t="shared" si="63"/>
        <v>-</v>
      </c>
      <c r="BI22" s="516" t="str">
        <f t="shared" si="63"/>
        <v>-</v>
      </c>
      <c r="BJ22" s="516" t="str">
        <f t="shared" si="63"/>
        <v>-</v>
      </c>
      <c r="BK22" s="516" t="str">
        <f t="shared" si="63"/>
        <v>-</v>
      </c>
      <c r="BL22" s="516" t="str">
        <f t="shared" si="63"/>
        <v>-</v>
      </c>
      <c r="BM22" s="516" t="str">
        <f t="shared" si="63"/>
        <v>-</v>
      </c>
      <c r="BN22" s="516" t="str">
        <f t="shared" si="63"/>
        <v>-</v>
      </c>
      <c r="BO22" s="516" t="str">
        <f t="shared" si="63"/>
        <v>-</v>
      </c>
      <c r="BP22" s="516" t="str">
        <f t="shared" si="63"/>
        <v>-</v>
      </c>
      <c r="BQ22" s="516" t="str">
        <f t="shared" si="63"/>
        <v>-</v>
      </c>
      <c r="BR22" s="516" t="str">
        <f t="shared" si="10"/>
        <v>-------</v>
      </c>
      <c r="BS22" s="516" t="str">
        <f t="shared" si="11"/>
        <v>-</v>
      </c>
      <c r="BT22" s="454" t="str">
        <f>IF(INDEX(BR:BR,ROW())&lt;&gt;"-------",VLOOKUP($BR22,'CS Protocol Def'!$B:$O,12,FALSE),"-")</f>
        <v>-</v>
      </c>
      <c r="BU22" s="454" t="str">
        <f>IF(INDEX(BR:BR,ROW())&lt;&gt;"-------",VLOOKUP(INDEX(BR:BR,ROW()),'CS Protocol Def'!$B:$O,13,FALSE),"-")</f>
        <v>-</v>
      </c>
      <c r="BV22" s="454" t="str">
        <f>IF(INDEX(BR:BR,ROW())&lt;&gt;"-------",VLOOKUP($BR22,'CS Protocol Def'!$B:$P,15,FALSE),"-")</f>
        <v>-</v>
      </c>
      <c r="BW22" s="455" t="str">
        <f t="shared" si="12"/>
        <v>-</v>
      </c>
      <c r="BX22" s="515" t="str">
        <f>IF(INDEX(BR:BR,ROW())&lt;&gt;"-------",VLOOKUP($BR22,'CS Protocol Def'!$B:$Q,16,FALSE),"-")</f>
        <v>-</v>
      </c>
      <c r="BY22" s="455" t="str">
        <f>IF(INDEX(BR:BR,ROW())&lt;&gt;"-------",VLOOKUP(TEXT(BIN2DEC(CONCATENATE(K22,L22,M22,N22,O22,P22,Q22,R22,S22,T22)),"#"),'Country Codes'!A:B,2,FALSE),"-")</f>
        <v>-</v>
      </c>
      <c r="BZ22" s="491" t="str">
        <f>IF(BT22=BZ$3,VLOOKUP(CONCATENATE(X22,Y22,Z22,AA22,AB22,AC22),Characters!$B$3:$F$41,5,FALSE)&amp;
VLOOKUP(CONCATENATE(AD22,AE22,AF22,AG22,AH22,AI22),Characters!$B$3:$F$41,5,FALSE)&amp;
VLOOKUP(CONCATENATE(AJ22,AK22,AL22,AM22,AN22,AO22),Characters!$B$3:$F$41,5,FALSE)&amp;
VLOOKUP(CONCATENATE(AP22,AQ22,AR22,AS22,AT22,AU22),Characters!$B$3:$F$41,5,FALSE)&amp;
VLOOKUP(CONCATENATE(AV22,AW22,AX22,AY22,AZ22,BA22),Characters!$B$3:$F$41,5,FALSE)&amp;
VLOOKUP(CONCATENATE(BB22,BC22,BD22,BE22,BF22,BG22),Characters!$B$3:$F$41,5,FALSE)&amp;
VLOOKUP(CONCATENATE(BH22,BI22,BJ22,BK22,BL22,BM22),Characters!$B$3:$F$41,5,FALSE),"-")</f>
        <v>-</v>
      </c>
      <c r="CA22" s="471" t="str">
        <f t="shared" si="36"/>
        <v>-</v>
      </c>
      <c r="CB22" s="473" t="str">
        <f t="shared" si="37"/>
        <v>-</v>
      </c>
      <c r="CC22" s="475" t="str">
        <f t="shared" si="38"/>
        <v>-</v>
      </c>
      <c r="CD22" s="476" t="str">
        <f t="shared" si="39"/>
        <v>-</v>
      </c>
      <c r="CE22" s="476" t="str">
        <f t="shared" si="40"/>
        <v>-</v>
      </c>
      <c r="CF22" s="476" t="str">
        <f t="shared" si="41"/>
        <v>-</v>
      </c>
      <c r="CG22" s="476" t="str">
        <f t="shared" si="42"/>
        <v>-</v>
      </c>
      <c r="CH22" s="478" t="str">
        <f t="shared" si="43"/>
        <v>-</v>
      </c>
      <c r="CI22" s="480" t="str">
        <f t="shared" si="44"/>
        <v>-</v>
      </c>
      <c r="CJ22" s="480" t="str">
        <f t="shared" si="45"/>
        <v>-</v>
      </c>
      <c r="CK22" s="480" t="str">
        <f t="shared" si="46"/>
        <v>-</v>
      </c>
      <c r="CL22" s="480" t="str">
        <f t="shared" si="47"/>
        <v>-</v>
      </c>
      <c r="CM22" s="482" t="str">
        <f t="shared" si="48"/>
        <v>-</v>
      </c>
      <c r="CN22" s="483" t="str">
        <f t="shared" si="49"/>
        <v>-</v>
      </c>
      <c r="CO22" s="483" t="str">
        <f t="shared" si="50"/>
        <v>-</v>
      </c>
      <c r="CP22" s="483" t="str">
        <f t="shared" si="51"/>
        <v>-</v>
      </c>
      <c r="CQ22" s="493" t="str">
        <f t="shared" si="52"/>
        <v>-</v>
      </c>
      <c r="CR22" s="487" t="str">
        <f t="shared" si="53"/>
        <v>-</v>
      </c>
      <c r="CS22" s="490" t="str">
        <f t="shared" si="54"/>
        <v>-</v>
      </c>
      <c r="CT22" s="485" t="str">
        <f t="shared" si="55"/>
        <v>-</v>
      </c>
      <c r="CU22" s="485" t="str">
        <f t="shared" si="56"/>
        <v>-</v>
      </c>
      <c r="CV22" s="489" t="str">
        <f t="shared" si="57"/>
        <v>-</v>
      </c>
    </row>
    <row r="23" spans="6:100" x14ac:dyDescent="0.2">
      <c r="F23" s="495" t="str">
        <f t="shared" si="35"/>
        <v>-</v>
      </c>
      <c r="G23" s="495">
        <f t="shared" si="2"/>
        <v>0</v>
      </c>
      <c r="I23" s="456" t="str">
        <f t="shared" si="3"/>
        <v>-</v>
      </c>
      <c r="J23" s="516" t="str">
        <f t="shared" si="58"/>
        <v>-</v>
      </c>
      <c r="K23" s="516" t="str">
        <f t="shared" si="58"/>
        <v>-</v>
      </c>
      <c r="L23" s="516" t="str">
        <f t="shared" si="58"/>
        <v>-</v>
      </c>
      <c r="M23" s="516" t="str">
        <f t="shared" si="58"/>
        <v>-</v>
      </c>
      <c r="N23" s="516" t="str">
        <f t="shared" si="58"/>
        <v>-</v>
      </c>
      <c r="O23" s="516" t="str">
        <f t="shared" si="58"/>
        <v>-</v>
      </c>
      <c r="P23" s="516" t="str">
        <f t="shared" si="58"/>
        <v>-</v>
      </c>
      <c r="Q23" s="516" t="str">
        <f t="shared" si="58"/>
        <v>-</v>
      </c>
      <c r="R23" s="516" t="str">
        <f t="shared" si="58"/>
        <v>-</v>
      </c>
      <c r="S23" s="516" t="str">
        <f t="shared" si="58"/>
        <v>-</v>
      </c>
      <c r="T23" s="516" t="str">
        <f t="shared" si="59"/>
        <v>-</v>
      </c>
      <c r="U23" s="516" t="str">
        <f t="shared" si="59"/>
        <v>-</v>
      </c>
      <c r="V23" s="516" t="str">
        <f t="shared" si="59"/>
        <v>-</v>
      </c>
      <c r="W23" s="516" t="str">
        <f t="shared" si="59"/>
        <v>-</v>
      </c>
      <c r="X23" s="516" t="str">
        <f t="shared" si="59"/>
        <v>-</v>
      </c>
      <c r="Y23" s="516" t="str">
        <f t="shared" si="59"/>
        <v>-</v>
      </c>
      <c r="Z23" s="516" t="str">
        <f t="shared" si="59"/>
        <v>-</v>
      </c>
      <c r="AA23" s="516" t="str">
        <f t="shared" si="59"/>
        <v>-</v>
      </c>
      <c r="AB23" s="516" t="str">
        <f t="shared" si="59"/>
        <v>-</v>
      </c>
      <c r="AC23" s="516" t="str">
        <f t="shared" si="59"/>
        <v>-</v>
      </c>
      <c r="AD23" s="516" t="str">
        <f t="shared" si="60"/>
        <v>-</v>
      </c>
      <c r="AE23" s="516" t="str">
        <f t="shared" si="60"/>
        <v>-</v>
      </c>
      <c r="AF23" s="516" t="str">
        <f t="shared" si="60"/>
        <v>-</v>
      </c>
      <c r="AG23" s="516" t="str">
        <f t="shared" si="60"/>
        <v>-</v>
      </c>
      <c r="AH23" s="516" t="str">
        <f t="shared" si="60"/>
        <v>-</v>
      </c>
      <c r="AI23" s="516" t="str">
        <f t="shared" si="60"/>
        <v>-</v>
      </c>
      <c r="AJ23" s="516" t="str">
        <f t="shared" si="60"/>
        <v>-</v>
      </c>
      <c r="AK23" s="516" t="str">
        <f t="shared" si="60"/>
        <v>-</v>
      </c>
      <c r="AL23" s="516" t="str">
        <f t="shared" si="60"/>
        <v>-</v>
      </c>
      <c r="AM23" s="516" t="str">
        <f t="shared" si="60"/>
        <v>-</v>
      </c>
      <c r="AN23" s="516" t="str">
        <f t="shared" si="61"/>
        <v>-</v>
      </c>
      <c r="AO23" s="516" t="str">
        <f t="shared" si="61"/>
        <v>-</v>
      </c>
      <c r="AP23" s="516" t="str">
        <f t="shared" si="61"/>
        <v>-</v>
      </c>
      <c r="AQ23" s="516" t="str">
        <f t="shared" si="61"/>
        <v>-</v>
      </c>
      <c r="AR23" s="516" t="str">
        <f t="shared" si="61"/>
        <v>-</v>
      </c>
      <c r="AS23" s="516" t="str">
        <f t="shared" si="61"/>
        <v>-</v>
      </c>
      <c r="AT23" s="516" t="str">
        <f t="shared" si="61"/>
        <v>-</v>
      </c>
      <c r="AU23" s="516" t="str">
        <f t="shared" si="61"/>
        <v>-</v>
      </c>
      <c r="AV23" s="516" t="str">
        <f t="shared" si="61"/>
        <v>-</v>
      </c>
      <c r="AW23" s="516" t="str">
        <f t="shared" si="61"/>
        <v>-</v>
      </c>
      <c r="AX23" s="516" t="str">
        <f t="shared" si="62"/>
        <v>-</v>
      </c>
      <c r="AY23" s="516" t="str">
        <f t="shared" si="62"/>
        <v>-</v>
      </c>
      <c r="AZ23" s="516" t="str">
        <f t="shared" si="62"/>
        <v>-</v>
      </c>
      <c r="BA23" s="516" t="str">
        <f t="shared" si="62"/>
        <v>-</v>
      </c>
      <c r="BB23" s="516" t="str">
        <f t="shared" si="62"/>
        <v>-</v>
      </c>
      <c r="BC23" s="516" t="str">
        <f t="shared" si="62"/>
        <v>-</v>
      </c>
      <c r="BD23" s="516" t="str">
        <f t="shared" si="62"/>
        <v>-</v>
      </c>
      <c r="BE23" s="516" t="str">
        <f t="shared" si="62"/>
        <v>-</v>
      </c>
      <c r="BF23" s="516" t="str">
        <f t="shared" si="62"/>
        <v>-</v>
      </c>
      <c r="BG23" s="516" t="str">
        <f t="shared" si="62"/>
        <v>-</v>
      </c>
      <c r="BH23" s="516" t="str">
        <f t="shared" si="63"/>
        <v>-</v>
      </c>
      <c r="BI23" s="516" t="str">
        <f t="shared" si="63"/>
        <v>-</v>
      </c>
      <c r="BJ23" s="516" t="str">
        <f t="shared" si="63"/>
        <v>-</v>
      </c>
      <c r="BK23" s="516" t="str">
        <f t="shared" si="63"/>
        <v>-</v>
      </c>
      <c r="BL23" s="516" t="str">
        <f t="shared" si="63"/>
        <v>-</v>
      </c>
      <c r="BM23" s="516" t="str">
        <f t="shared" si="63"/>
        <v>-</v>
      </c>
      <c r="BN23" s="516" t="str">
        <f t="shared" si="63"/>
        <v>-</v>
      </c>
      <c r="BO23" s="516" t="str">
        <f t="shared" si="63"/>
        <v>-</v>
      </c>
      <c r="BP23" s="516" t="str">
        <f t="shared" si="63"/>
        <v>-</v>
      </c>
      <c r="BQ23" s="516" t="str">
        <f t="shared" si="63"/>
        <v>-</v>
      </c>
      <c r="BR23" s="516" t="str">
        <f t="shared" si="10"/>
        <v>-------</v>
      </c>
      <c r="BS23" s="516" t="str">
        <f t="shared" si="11"/>
        <v>-</v>
      </c>
      <c r="BT23" s="454" t="str">
        <f>IF(INDEX(BR:BR,ROW())&lt;&gt;"-------",VLOOKUP($BR23,'CS Protocol Def'!$B:$O,12,FALSE),"-")</f>
        <v>-</v>
      </c>
      <c r="BU23" s="454" t="str">
        <f>IF(INDEX(BR:BR,ROW())&lt;&gt;"-------",VLOOKUP(INDEX(BR:BR,ROW()),'CS Protocol Def'!$B:$O,13,FALSE),"-")</f>
        <v>-</v>
      </c>
      <c r="BV23" s="454" t="str">
        <f>IF(INDEX(BR:BR,ROW())&lt;&gt;"-------",VLOOKUP($BR23,'CS Protocol Def'!$B:$P,15,FALSE),"-")</f>
        <v>-</v>
      </c>
      <c r="BW23" s="455" t="str">
        <f t="shared" si="12"/>
        <v>-</v>
      </c>
      <c r="BX23" s="515" t="str">
        <f>IF(INDEX(BR:BR,ROW())&lt;&gt;"-------",VLOOKUP($BR23,'CS Protocol Def'!$B:$Q,16,FALSE),"-")</f>
        <v>-</v>
      </c>
      <c r="BY23" s="455" t="str">
        <f>IF(INDEX(BR:BR,ROW())&lt;&gt;"-------",VLOOKUP(TEXT(BIN2DEC(CONCATENATE(K23,L23,M23,N23,O23,P23,Q23,R23,S23,T23)),"#"),'Country Codes'!A:B,2,FALSE),"-")</f>
        <v>-</v>
      </c>
      <c r="BZ23" s="491" t="str">
        <f>IF(BT23=BZ$3,VLOOKUP(CONCATENATE(X23,Y23,Z23,AA23,AB23,AC23),Characters!$B$3:$F$41,5,FALSE)&amp;
VLOOKUP(CONCATENATE(AD23,AE23,AF23,AG23,AH23,AI23),Characters!$B$3:$F$41,5,FALSE)&amp;
VLOOKUP(CONCATENATE(AJ23,AK23,AL23,AM23,AN23,AO23),Characters!$B$3:$F$41,5,FALSE)&amp;
VLOOKUP(CONCATENATE(AP23,AQ23,AR23,AS23,AT23,AU23),Characters!$B$3:$F$41,5,FALSE)&amp;
VLOOKUP(CONCATENATE(AV23,AW23,AX23,AY23,AZ23,BA23),Characters!$B$3:$F$41,5,FALSE)&amp;
VLOOKUP(CONCATENATE(BB23,BC23,BD23,BE23,BF23,BG23),Characters!$B$3:$F$41,5,FALSE)&amp;
VLOOKUP(CONCATENATE(BH23,BI23,BJ23,BK23,BL23,BM23),Characters!$B$3:$F$41,5,FALSE),"-")</f>
        <v>-</v>
      </c>
      <c r="CA23" s="471" t="str">
        <f t="shared" si="36"/>
        <v>-</v>
      </c>
      <c r="CB23" s="473" t="str">
        <f t="shared" si="37"/>
        <v>-</v>
      </c>
      <c r="CC23" s="475" t="str">
        <f t="shared" si="38"/>
        <v>-</v>
      </c>
      <c r="CD23" s="476" t="str">
        <f t="shared" si="39"/>
        <v>-</v>
      </c>
      <c r="CE23" s="476" t="str">
        <f t="shared" si="40"/>
        <v>-</v>
      </c>
      <c r="CF23" s="476" t="str">
        <f t="shared" si="41"/>
        <v>-</v>
      </c>
      <c r="CG23" s="476" t="str">
        <f t="shared" si="42"/>
        <v>-</v>
      </c>
      <c r="CH23" s="478" t="str">
        <f t="shared" si="43"/>
        <v>-</v>
      </c>
      <c r="CI23" s="480" t="str">
        <f t="shared" si="44"/>
        <v>-</v>
      </c>
      <c r="CJ23" s="480" t="str">
        <f t="shared" si="45"/>
        <v>-</v>
      </c>
      <c r="CK23" s="480" t="str">
        <f t="shared" si="46"/>
        <v>-</v>
      </c>
      <c r="CL23" s="480" t="str">
        <f t="shared" si="47"/>
        <v>-</v>
      </c>
      <c r="CM23" s="482" t="str">
        <f t="shared" si="48"/>
        <v>-</v>
      </c>
      <c r="CN23" s="483" t="str">
        <f t="shared" si="49"/>
        <v>-</v>
      </c>
      <c r="CO23" s="483" t="str">
        <f t="shared" si="50"/>
        <v>-</v>
      </c>
      <c r="CP23" s="483" t="str">
        <f t="shared" si="51"/>
        <v>-</v>
      </c>
      <c r="CQ23" s="493" t="str">
        <f t="shared" si="52"/>
        <v>-</v>
      </c>
      <c r="CR23" s="487" t="str">
        <f t="shared" si="53"/>
        <v>-</v>
      </c>
      <c r="CS23" s="490" t="str">
        <f t="shared" si="54"/>
        <v>-</v>
      </c>
      <c r="CT23" s="485" t="str">
        <f t="shared" si="55"/>
        <v>-</v>
      </c>
      <c r="CU23" s="485" t="str">
        <f t="shared" si="56"/>
        <v>-</v>
      </c>
      <c r="CV23" s="489" t="str">
        <f t="shared" si="57"/>
        <v>-</v>
      </c>
    </row>
    <row r="24" spans="6:100" x14ac:dyDescent="0.2">
      <c r="F24" s="495" t="str">
        <f t="shared" si="35"/>
        <v>-</v>
      </c>
      <c r="G24" s="495">
        <f t="shared" si="2"/>
        <v>0</v>
      </c>
      <c r="I24" s="456" t="str">
        <f t="shared" si="3"/>
        <v>-</v>
      </c>
      <c r="J24" s="516" t="str">
        <f t="shared" si="58"/>
        <v>-</v>
      </c>
      <c r="K24" s="516" t="str">
        <f t="shared" si="58"/>
        <v>-</v>
      </c>
      <c r="L24" s="516" t="str">
        <f t="shared" si="58"/>
        <v>-</v>
      </c>
      <c r="M24" s="516" t="str">
        <f t="shared" si="58"/>
        <v>-</v>
      </c>
      <c r="N24" s="516" t="str">
        <f t="shared" si="58"/>
        <v>-</v>
      </c>
      <c r="O24" s="516" t="str">
        <f t="shared" si="58"/>
        <v>-</v>
      </c>
      <c r="P24" s="516" t="str">
        <f t="shared" si="58"/>
        <v>-</v>
      </c>
      <c r="Q24" s="516" t="str">
        <f t="shared" si="58"/>
        <v>-</v>
      </c>
      <c r="R24" s="516" t="str">
        <f t="shared" si="58"/>
        <v>-</v>
      </c>
      <c r="S24" s="516" t="str">
        <f t="shared" si="58"/>
        <v>-</v>
      </c>
      <c r="T24" s="516" t="str">
        <f t="shared" si="59"/>
        <v>-</v>
      </c>
      <c r="U24" s="516" t="str">
        <f t="shared" si="59"/>
        <v>-</v>
      </c>
      <c r="V24" s="516" t="str">
        <f t="shared" si="59"/>
        <v>-</v>
      </c>
      <c r="W24" s="516" t="str">
        <f t="shared" si="59"/>
        <v>-</v>
      </c>
      <c r="X24" s="516" t="str">
        <f t="shared" si="59"/>
        <v>-</v>
      </c>
      <c r="Y24" s="516" t="str">
        <f t="shared" si="59"/>
        <v>-</v>
      </c>
      <c r="Z24" s="516" t="str">
        <f t="shared" si="59"/>
        <v>-</v>
      </c>
      <c r="AA24" s="516" t="str">
        <f t="shared" si="59"/>
        <v>-</v>
      </c>
      <c r="AB24" s="516" t="str">
        <f t="shared" si="59"/>
        <v>-</v>
      </c>
      <c r="AC24" s="516" t="str">
        <f t="shared" si="59"/>
        <v>-</v>
      </c>
      <c r="AD24" s="516" t="str">
        <f t="shared" si="60"/>
        <v>-</v>
      </c>
      <c r="AE24" s="516" t="str">
        <f t="shared" si="60"/>
        <v>-</v>
      </c>
      <c r="AF24" s="516" t="str">
        <f t="shared" si="60"/>
        <v>-</v>
      </c>
      <c r="AG24" s="516" t="str">
        <f t="shared" si="60"/>
        <v>-</v>
      </c>
      <c r="AH24" s="516" t="str">
        <f t="shared" si="60"/>
        <v>-</v>
      </c>
      <c r="AI24" s="516" t="str">
        <f t="shared" si="60"/>
        <v>-</v>
      </c>
      <c r="AJ24" s="516" t="str">
        <f t="shared" si="60"/>
        <v>-</v>
      </c>
      <c r="AK24" s="516" t="str">
        <f t="shared" si="60"/>
        <v>-</v>
      </c>
      <c r="AL24" s="516" t="str">
        <f t="shared" si="60"/>
        <v>-</v>
      </c>
      <c r="AM24" s="516" t="str">
        <f t="shared" si="60"/>
        <v>-</v>
      </c>
      <c r="AN24" s="516" t="str">
        <f t="shared" si="61"/>
        <v>-</v>
      </c>
      <c r="AO24" s="516" t="str">
        <f t="shared" si="61"/>
        <v>-</v>
      </c>
      <c r="AP24" s="516" t="str">
        <f t="shared" si="61"/>
        <v>-</v>
      </c>
      <c r="AQ24" s="516" t="str">
        <f t="shared" si="61"/>
        <v>-</v>
      </c>
      <c r="AR24" s="516" t="str">
        <f t="shared" si="61"/>
        <v>-</v>
      </c>
      <c r="AS24" s="516" t="str">
        <f t="shared" si="61"/>
        <v>-</v>
      </c>
      <c r="AT24" s="516" t="str">
        <f t="shared" si="61"/>
        <v>-</v>
      </c>
      <c r="AU24" s="516" t="str">
        <f t="shared" si="61"/>
        <v>-</v>
      </c>
      <c r="AV24" s="516" t="str">
        <f t="shared" si="61"/>
        <v>-</v>
      </c>
      <c r="AW24" s="516" t="str">
        <f t="shared" si="61"/>
        <v>-</v>
      </c>
      <c r="AX24" s="516" t="str">
        <f t="shared" si="62"/>
        <v>-</v>
      </c>
      <c r="AY24" s="516" t="str">
        <f t="shared" si="62"/>
        <v>-</v>
      </c>
      <c r="AZ24" s="516" t="str">
        <f t="shared" si="62"/>
        <v>-</v>
      </c>
      <c r="BA24" s="516" t="str">
        <f t="shared" si="62"/>
        <v>-</v>
      </c>
      <c r="BB24" s="516" t="str">
        <f t="shared" si="62"/>
        <v>-</v>
      </c>
      <c r="BC24" s="516" t="str">
        <f t="shared" si="62"/>
        <v>-</v>
      </c>
      <c r="BD24" s="516" t="str">
        <f t="shared" si="62"/>
        <v>-</v>
      </c>
      <c r="BE24" s="516" t="str">
        <f t="shared" si="62"/>
        <v>-</v>
      </c>
      <c r="BF24" s="516" t="str">
        <f t="shared" si="62"/>
        <v>-</v>
      </c>
      <c r="BG24" s="516" t="str">
        <f t="shared" si="62"/>
        <v>-</v>
      </c>
      <c r="BH24" s="516" t="str">
        <f t="shared" si="63"/>
        <v>-</v>
      </c>
      <c r="BI24" s="516" t="str">
        <f t="shared" si="63"/>
        <v>-</v>
      </c>
      <c r="BJ24" s="516" t="str">
        <f t="shared" si="63"/>
        <v>-</v>
      </c>
      <c r="BK24" s="516" t="str">
        <f t="shared" si="63"/>
        <v>-</v>
      </c>
      <c r="BL24" s="516" t="str">
        <f t="shared" si="63"/>
        <v>-</v>
      </c>
      <c r="BM24" s="516" t="str">
        <f t="shared" si="63"/>
        <v>-</v>
      </c>
      <c r="BN24" s="516" t="str">
        <f t="shared" si="63"/>
        <v>-</v>
      </c>
      <c r="BO24" s="516" t="str">
        <f t="shared" si="63"/>
        <v>-</v>
      </c>
      <c r="BP24" s="516" t="str">
        <f t="shared" si="63"/>
        <v>-</v>
      </c>
      <c r="BQ24" s="516" t="str">
        <f t="shared" si="63"/>
        <v>-</v>
      </c>
      <c r="BR24" s="516" t="str">
        <f t="shared" si="10"/>
        <v>-------</v>
      </c>
      <c r="BS24" s="516" t="str">
        <f t="shared" si="11"/>
        <v>-</v>
      </c>
      <c r="BT24" s="454" t="str">
        <f>IF(INDEX(BR:BR,ROW())&lt;&gt;"-------",VLOOKUP($BR24,'CS Protocol Def'!$B:$O,12,FALSE),"-")</f>
        <v>-</v>
      </c>
      <c r="BU24" s="454" t="str">
        <f>IF(INDEX(BR:BR,ROW())&lt;&gt;"-------",VLOOKUP(INDEX(BR:BR,ROW()),'CS Protocol Def'!$B:$O,13,FALSE),"-")</f>
        <v>-</v>
      </c>
      <c r="BV24" s="454" t="str">
        <f>IF(INDEX(BR:BR,ROW())&lt;&gt;"-------",VLOOKUP($BR24,'CS Protocol Def'!$B:$P,15,FALSE),"-")</f>
        <v>-</v>
      </c>
      <c r="BW24" s="455" t="str">
        <f t="shared" si="12"/>
        <v>-</v>
      </c>
      <c r="BX24" s="515" t="str">
        <f>IF(INDEX(BR:BR,ROW())&lt;&gt;"-------",VLOOKUP($BR24,'CS Protocol Def'!$B:$Q,16,FALSE),"-")</f>
        <v>-</v>
      </c>
      <c r="BY24" s="455" t="str">
        <f>IF(INDEX(BR:BR,ROW())&lt;&gt;"-------",VLOOKUP(TEXT(BIN2DEC(CONCATENATE(K24,L24,M24,N24,O24,P24,Q24,R24,S24,T24)),"#"),'Country Codes'!A:B,2,FALSE),"-")</f>
        <v>-</v>
      </c>
      <c r="BZ24" s="491" t="str">
        <f>IF(BT24=BZ$3,VLOOKUP(CONCATENATE(X24,Y24,Z24,AA24,AB24,AC24),Characters!$B$3:$F$41,5,FALSE)&amp;
VLOOKUP(CONCATENATE(AD24,AE24,AF24,AG24,AH24,AI24),Characters!$B$3:$F$41,5,FALSE)&amp;
VLOOKUP(CONCATENATE(AJ24,AK24,AL24,AM24,AN24,AO24),Characters!$B$3:$F$41,5,FALSE)&amp;
VLOOKUP(CONCATENATE(AP24,AQ24,AR24,AS24,AT24,AU24),Characters!$B$3:$F$41,5,FALSE)&amp;
VLOOKUP(CONCATENATE(AV24,AW24,AX24,AY24,AZ24,BA24),Characters!$B$3:$F$41,5,FALSE)&amp;
VLOOKUP(CONCATENATE(BB24,BC24,BD24,BE24,BF24,BG24),Characters!$B$3:$F$41,5,FALSE)&amp;
VLOOKUP(CONCATENATE(BH24,BI24,BJ24,BK24,BL24,BM24),Characters!$B$3:$F$41,5,FALSE),"-")</f>
        <v>-</v>
      </c>
      <c r="CA24" s="471" t="str">
        <f t="shared" si="36"/>
        <v>-</v>
      </c>
      <c r="CB24" s="473" t="str">
        <f t="shared" si="37"/>
        <v>-</v>
      </c>
      <c r="CC24" s="475" t="str">
        <f t="shared" si="38"/>
        <v>-</v>
      </c>
      <c r="CD24" s="476" t="str">
        <f t="shared" si="39"/>
        <v>-</v>
      </c>
      <c r="CE24" s="476" t="str">
        <f t="shared" si="40"/>
        <v>-</v>
      </c>
      <c r="CF24" s="476" t="str">
        <f t="shared" si="41"/>
        <v>-</v>
      </c>
      <c r="CG24" s="476" t="str">
        <f t="shared" si="42"/>
        <v>-</v>
      </c>
      <c r="CH24" s="478" t="str">
        <f t="shared" si="43"/>
        <v>-</v>
      </c>
      <c r="CI24" s="480" t="str">
        <f t="shared" si="44"/>
        <v>-</v>
      </c>
      <c r="CJ24" s="480" t="str">
        <f t="shared" si="45"/>
        <v>-</v>
      </c>
      <c r="CK24" s="480" t="str">
        <f t="shared" si="46"/>
        <v>-</v>
      </c>
      <c r="CL24" s="480" t="str">
        <f t="shared" si="47"/>
        <v>-</v>
      </c>
      <c r="CM24" s="482" t="str">
        <f t="shared" si="48"/>
        <v>-</v>
      </c>
      <c r="CN24" s="483" t="str">
        <f t="shared" si="49"/>
        <v>-</v>
      </c>
      <c r="CO24" s="483" t="str">
        <f t="shared" si="50"/>
        <v>-</v>
      </c>
      <c r="CP24" s="483" t="str">
        <f t="shared" si="51"/>
        <v>-</v>
      </c>
      <c r="CQ24" s="493" t="str">
        <f t="shared" si="52"/>
        <v>-</v>
      </c>
      <c r="CR24" s="487" t="str">
        <f t="shared" si="53"/>
        <v>-</v>
      </c>
      <c r="CS24" s="490" t="str">
        <f t="shared" si="54"/>
        <v>-</v>
      </c>
      <c r="CT24" s="485" t="str">
        <f t="shared" si="55"/>
        <v>-</v>
      </c>
      <c r="CU24" s="485" t="str">
        <f t="shared" si="56"/>
        <v>-</v>
      </c>
      <c r="CV24" s="489" t="str">
        <f t="shared" si="57"/>
        <v>-</v>
      </c>
    </row>
    <row r="25" spans="6:100" x14ac:dyDescent="0.2">
      <c r="F25" s="495" t="str">
        <f t="shared" si="35"/>
        <v>-</v>
      </c>
      <c r="G25" s="495">
        <f t="shared" si="2"/>
        <v>0</v>
      </c>
      <c r="I25" s="456" t="str">
        <f t="shared" si="3"/>
        <v>-</v>
      </c>
      <c r="J25" s="516" t="str">
        <f t="shared" ref="J25:S34" si="64">IF(LEN(INDEX($I:$I,ROW()))=60,MID(INDEX($I:$I,ROW()),INDEX($4:$4,COLUMN())-25,1),"-")</f>
        <v>-</v>
      </c>
      <c r="K25" s="516" t="str">
        <f t="shared" si="64"/>
        <v>-</v>
      </c>
      <c r="L25" s="516" t="str">
        <f t="shared" si="64"/>
        <v>-</v>
      </c>
      <c r="M25" s="516" t="str">
        <f t="shared" si="64"/>
        <v>-</v>
      </c>
      <c r="N25" s="516" t="str">
        <f t="shared" si="64"/>
        <v>-</v>
      </c>
      <c r="O25" s="516" t="str">
        <f t="shared" si="64"/>
        <v>-</v>
      </c>
      <c r="P25" s="516" t="str">
        <f t="shared" si="64"/>
        <v>-</v>
      </c>
      <c r="Q25" s="516" t="str">
        <f t="shared" si="64"/>
        <v>-</v>
      </c>
      <c r="R25" s="516" t="str">
        <f t="shared" si="64"/>
        <v>-</v>
      </c>
      <c r="S25" s="516" t="str">
        <f t="shared" si="64"/>
        <v>-</v>
      </c>
      <c r="T25" s="516" t="str">
        <f t="shared" ref="T25:AC34" si="65">IF(LEN(INDEX($I:$I,ROW()))=60,MID(INDEX($I:$I,ROW()),INDEX($4:$4,COLUMN())-25,1),"-")</f>
        <v>-</v>
      </c>
      <c r="U25" s="516" t="str">
        <f t="shared" si="65"/>
        <v>-</v>
      </c>
      <c r="V25" s="516" t="str">
        <f t="shared" si="65"/>
        <v>-</v>
      </c>
      <c r="W25" s="516" t="str">
        <f t="shared" si="65"/>
        <v>-</v>
      </c>
      <c r="X25" s="516" t="str">
        <f t="shared" si="65"/>
        <v>-</v>
      </c>
      <c r="Y25" s="516" t="str">
        <f t="shared" si="65"/>
        <v>-</v>
      </c>
      <c r="Z25" s="516" t="str">
        <f t="shared" si="65"/>
        <v>-</v>
      </c>
      <c r="AA25" s="516" t="str">
        <f t="shared" si="65"/>
        <v>-</v>
      </c>
      <c r="AB25" s="516" t="str">
        <f t="shared" si="65"/>
        <v>-</v>
      </c>
      <c r="AC25" s="516" t="str">
        <f t="shared" si="65"/>
        <v>-</v>
      </c>
      <c r="AD25" s="516" t="str">
        <f t="shared" ref="AD25:AM34" si="66">IF(LEN(INDEX($I:$I,ROW()))=60,MID(INDEX($I:$I,ROW()),INDEX($4:$4,COLUMN())-25,1),"-")</f>
        <v>-</v>
      </c>
      <c r="AE25" s="516" t="str">
        <f t="shared" si="66"/>
        <v>-</v>
      </c>
      <c r="AF25" s="516" t="str">
        <f t="shared" si="66"/>
        <v>-</v>
      </c>
      <c r="AG25" s="516" t="str">
        <f t="shared" si="66"/>
        <v>-</v>
      </c>
      <c r="AH25" s="516" t="str">
        <f t="shared" si="66"/>
        <v>-</v>
      </c>
      <c r="AI25" s="516" t="str">
        <f t="shared" si="66"/>
        <v>-</v>
      </c>
      <c r="AJ25" s="516" t="str">
        <f t="shared" si="66"/>
        <v>-</v>
      </c>
      <c r="AK25" s="516" t="str">
        <f t="shared" si="66"/>
        <v>-</v>
      </c>
      <c r="AL25" s="516" t="str">
        <f t="shared" si="66"/>
        <v>-</v>
      </c>
      <c r="AM25" s="516" t="str">
        <f t="shared" si="66"/>
        <v>-</v>
      </c>
      <c r="AN25" s="516" t="str">
        <f t="shared" ref="AN25:AW34" si="67">IF(LEN(INDEX($I:$I,ROW()))=60,MID(INDEX($I:$I,ROW()),INDEX($4:$4,COLUMN())-25,1),"-")</f>
        <v>-</v>
      </c>
      <c r="AO25" s="516" t="str">
        <f t="shared" si="67"/>
        <v>-</v>
      </c>
      <c r="AP25" s="516" t="str">
        <f t="shared" si="67"/>
        <v>-</v>
      </c>
      <c r="AQ25" s="516" t="str">
        <f t="shared" si="67"/>
        <v>-</v>
      </c>
      <c r="AR25" s="516" t="str">
        <f t="shared" si="67"/>
        <v>-</v>
      </c>
      <c r="AS25" s="516" t="str">
        <f t="shared" si="67"/>
        <v>-</v>
      </c>
      <c r="AT25" s="516" t="str">
        <f t="shared" si="67"/>
        <v>-</v>
      </c>
      <c r="AU25" s="516" t="str">
        <f t="shared" si="67"/>
        <v>-</v>
      </c>
      <c r="AV25" s="516" t="str">
        <f t="shared" si="67"/>
        <v>-</v>
      </c>
      <c r="AW25" s="516" t="str">
        <f t="shared" si="67"/>
        <v>-</v>
      </c>
      <c r="AX25" s="516" t="str">
        <f t="shared" ref="AX25:BG34" si="68">IF(LEN(INDEX($I:$I,ROW()))=60,MID(INDEX($I:$I,ROW()),INDEX($4:$4,COLUMN())-25,1),"-")</f>
        <v>-</v>
      </c>
      <c r="AY25" s="516" t="str">
        <f t="shared" si="68"/>
        <v>-</v>
      </c>
      <c r="AZ25" s="516" t="str">
        <f t="shared" si="68"/>
        <v>-</v>
      </c>
      <c r="BA25" s="516" t="str">
        <f t="shared" si="68"/>
        <v>-</v>
      </c>
      <c r="BB25" s="516" t="str">
        <f t="shared" si="68"/>
        <v>-</v>
      </c>
      <c r="BC25" s="516" t="str">
        <f t="shared" si="68"/>
        <v>-</v>
      </c>
      <c r="BD25" s="516" t="str">
        <f t="shared" si="68"/>
        <v>-</v>
      </c>
      <c r="BE25" s="516" t="str">
        <f t="shared" si="68"/>
        <v>-</v>
      </c>
      <c r="BF25" s="516" t="str">
        <f t="shared" si="68"/>
        <v>-</v>
      </c>
      <c r="BG25" s="516" t="str">
        <f t="shared" si="68"/>
        <v>-</v>
      </c>
      <c r="BH25" s="516" t="str">
        <f t="shared" ref="BH25:BQ34" si="69">IF(LEN(INDEX($I:$I,ROW()))=60,MID(INDEX($I:$I,ROW()),INDEX($4:$4,COLUMN())-25,1),"-")</f>
        <v>-</v>
      </c>
      <c r="BI25" s="516" t="str">
        <f t="shared" si="69"/>
        <v>-</v>
      </c>
      <c r="BJ25" s="516" t="str">
        <f t="shared" si="69"/>
        <v>-</v>
      </c>
      <c r="BK25" s="516" t="str">
        <f t="shared" si="69"/>
        <v>-</v>
      </c>
      <c r="BL25" s="516" t="str">
        <f t="shared" si="69"/>
        <v>-</v>
      </c>
      <c r="BM25" s="516" t="str">
        <f t="shared" si="69"/>
        <v>-</v>
      </c>
      <c r="BN25" s="516" t="str">
        <f t="shared" si="69"/>
        <v>-</v>
      </c>
      <c r="BO25" s="516" t="str">
        <f t="shared" si="69"/>
        <v>-</v>
      </c>
      <c r="BP25" s="516" t="str">
        <f t="shared" si="69"/>
        <v>-</v>
      </c>
      <c r="BQ25" s="516" t="str">
        <f t="shared" si="69"/>
        <v>-</v>
      </c>
      <c r="BR25" s="516" t="str">
        <f t="shared" si="10"/>
        <v>-------</v>
      </c>
      <c r="BS25" s="516" t="str">
        <f t="shared" si="11"/>
        <v>-</v>
      </c>
      <c r="BT25" s="454" t="str">
        <f>IF(INDEX(BR:BR,ROW())&lt;&gt;"-------",VLOOKUP($BR25,'CS Protocol Def'!$B:$O,12,FALSE),"-")</f>
        <v>-</v>
      </c>
      <c r="BU25" s="454" t="str">
        <f>IF(INDEX(BR:BR,ROW())&lt;&gt;"-------",VLOOKUP(INDEX(BR:BR,ROW()),'CS Protocol Def'!$B:$O,13,FALSE),"-")</f>
        <v>-</v>
      </c>
      <c r="BV25" s="454" t="str">
        <f>IF(INDEX(BR:BR,ROW())&lt;&gt;"-------",VLOOKUP($BR25,'CS Protocol Def'!$B:$P,15,FALSE),"-")</f>
        <v>-</v>
      </c>
      <c r="BW25" s="455" t="str">
        <f t="shared" si="12"/>
        <v>-</v>
      </c>
      <c r="BX25" s="515" t="str">
        <f>IF(INDEX(BR:BR,ROW())&lt;&gt;"-------",VLOOKUP($BR25,'CS Protocol Def'!$B:$Q,16,FALSE),"-")</f>
        <v>-</v>
      </c>
      <c r="BY25" s="455" t="str">
        <f>IF(INDEX(BR:BR,ROW())&lt;&gt;"-------",VLOOKUP(TEXT(BIN2DEC(CONCATENATE(K25,L25,M25,N25,O25,P25,Q25,R25,S25,T25)),"#"),'Country Codes'!A:B,2,FALSE),"-")</f>
        <v>-</v>
      </c>
      <c r="BZ25" s="491" t="str">
        <f>IF(BT25=BZ$3,VLOOKUP(CONCATENATE(X25,Y25,Z25,AA25,AB25,AC25),Characters!$B$3:$F$41,5,FALSE)&amp;
VLOOKUP(CONCATENATE(AD25,AE25,AF25,AG25,AH25,AI25),Characters!$B$3:$F$41,5,FALSE)&amp;
VLOOKUP(CONCATENATE(AJ25,AK25,AL25,AM25,AN25,AO25),Characters!$B$3:$F$41,5,FALSE)&amp;
VLOOKUP(CONCATENATE(AP25,AQ25,AR25,AS25,AT25,AU25),Characters!$B$3:$F$41,5,FALSE)&amp;
VLOOKUP(CONCATENATE(AV25,AW25,AX25,AY25,AZ25,BA25),Characters!$B$3:$F$41,5,FALSE)&amp;
VLOOKUP(CONCATENATE(BB25,BC25,BD25,BE25,BF25,BG25),Characters!$B$3:$F$41,5,FALSE)&amp;
VLOOKUP(CONCATENATE(BH25,BI25,BJ25,BK25,BL25,BM25),Characters!$B$3:$F$41,5,FALSE),"-")</f>
        <v>-</v>
      </c>
      <c r="CA25" s="471" t="str">
        <f t="shared" si="36"/>
        <v>-</v>
      </c>
      <c r="CB25" s="473" t="str">
        <f t="shared" si="37"/>
        <v>-</v>
      </c>
      <c r="CC25" s="475" t="str">
        <f t="shared" si="38"/>
        <v>-</v>
      </c>
      <c r="CD25" s="476" t="str">
        <f t="shared" si="39"/>
        <v>-</v>
      </c>
      <c r="CE25" s="476" t="str">
        <f t="shared" si="40"/>
        <v>-</v>
      </c>
      <c r="CF25" s="476" t="str">
        <f t="shared" si="41"/>
        <v>-</v>
      </c>
      <c r="CG25" s="476" t="str">
        <f t="shared" si="42"/>
        <v>-</v>
      </c>
      <c r="CH25" s="478" t="str">
        <f t="shared" si="43"/>
        <v>-</v>
      </c>
      <c r="CI25" s="480" t="str">
        <f t="shared" si="44"/>
        <v>-</v>
      </c>
      <c r="CJ25" s="480" t="str">
        <f t="shared" si="45"/>
        <v>-</v>
      </c>
      <c r="CK25" s="480" t="str">
        <f t="shared" si="46"/>
        <v>-</v>
      </c>
      <c r="CL25" s="480" t="str">
        <f t="shared" si="47"/>
        <v>-</v>
      </c>
      <c r="CM25" s="482" t="str">
        <f t="shared" si="48"/>
        <v>-</v>
      </c>
      <c r="CN25" s="483" t="str">
        <f t="shared" si="49"/>
        <v>-</v>
      </c>
      <c r="CO25" s="483" t="str">
        <f t="shared" si="50"/>
        <v>-</v>
      </c>
      <c r="CP25" s="483" t="str">
        <f t="shared" si="51"/>
        <v>-</v>
      </c>
      <c r="CQ25" s="493" t="str">
        <f t="shared" si="52"/>
        <v>-</v>
      </c>
      <c r="CR25" s="487" t="str">
        <f t="shared" si="53"/>
        <v>-</v>
      </c>
      <c r="CS25" s="490" t="str">
        <f t="shared" si="54"/>
        <v>-</v>
      </c>
      <c r="CT25" s="485" t="str">
        <f t="shared" si="55"/>
        <v>-</v>
      </c>
      <c r="CU25" s="485" t="str">
        <f t="shared" si="56"/>
        <v>-</v>
      </c>
      <c r="CV25" s="489" t="str">
        <f t="shared" si="57"/>
        <v>-</v>
      </c>
    </row>
    <row r="26" spans="6:100" x14ac:dyDescent="0.2">
      <c r="F26" s="495" t="str">
        <f t="shared" si="35"/>
        <v>-</v>
      </c>
      <c r="G26" s="495">
        <f t="shared" si="2"/>
        <v>0</v>
      </c>
      <c r="I26" s="456" t="str">
        <f t="shared" si="3"/>
        <v>-</v>
      </c>
      <c r="J26" s="516" t="str">
        <f t="shared" si="64"/>
        <v>-</v>
      </c>
      <c r="K26" s="516" t="str">
        <f t="shared" si="64"/>
        <v>-</v>
      </c>
      <c r="L26" s="516" t="str">
        <f t="shared" si="64"/>
        <v>-</v>
      </c>
      <c r="M26" s="516" t="str">
        <f t="shared" si="64"/>
        <v>-</v>
      </c>
      <c r="N26" s="516" t="str">
        <f t="shared" si="64"/>
        <v>-</v>
      </c>
      <c r="O26" s="516" t="str">
        <f t="shared" si="64"/>
        <v>-</v>
      </c>
      <c r="P26" s="516" t="str">
        <f t="shared" si="64"/>
        <v>-</v>
      </c>
      <c r="Q26" s="516" t="str">
        <f t="shared" si="64"/>
        <v>-</v>
      </c>
      <c r="R26" s="516" t="str">
        <f t="shared" si="64"/>
        <v>-</v>
      </c>
      <c r="S26" s="516" t="str">
        <f t="shared" si="64"/>
        <v>-</v>
      </c>
      <c r="T26" s="516" t="str">
        <f t="shared" si="65"/>
        <v>-</v>
      </c>
      <c r="U26" s="516" t="str">
        <f t="shared" si="65"/>
        <v>-</v>
      </c>
      <c r="V26" s="516" t="str">
        <f t="shared" si="65"/>
        <v>-</v>
      </c>
      <c r="W26" s="516" t="str">
        <f t="shared" si="65"/>
        <v>-</v>
      </c>
      <c r="X26" s="516" t="str">
        <f t="shared" si="65"/>
        <v>-</v>
      </c>
      <c r="Y26" s="516" t="str">
        <f t="shared" si="65"/>
        <v>-</v>
      </c>
      <c r="Z26" s="516" t="str">
        <f t="shared" si="65"/>
        <v>-</v>
      </c>
      <c r="AA26" s="516" t="str">
        <f t="shared" si="65"/>
        <v>-</v>
      </c>
      <c r="AB26" s="516" t="str">
        <f t="shared" si="65"/>
        <v>-</v>
      </c>
      <c r="AC26" s="516" t="str">
        <f t="shared" si="65"/>
        <v>-</v>
      </c>
      <c r="AD26" s="516" t="str">
        <f t="shared" si="66"/>
        <v>-</v>
      </c>
      <c r="AE26" s="516" t="str">
        <f t="shared" si="66"/>
        <v>-</v>
      </c>
      <c r="AF26" s="516" t="str">
        <f t="shared" si="66"/>
        <v>-</v>
      </c>
      <c r="AG26" s="516" t="str">
        <f t="shared" si="66"/>
        <v>-</v>
      </c>
      <c r="AH26" s="516" t="str">
        <f t="shared" si="66"/>
        <v>-</v>
      </c>
      <c r="AI26" s="516" t="str">
        <f t="shared" si="66"/>
        <v>-</v>
      </c>
      <c r="AJ26" s="516" t="str">
        <f t="shared" si="66"/>
        <v>-</v>
      </c>
      <c r="AK26" s="516" t="str">
        <f t="shared" si="66"/>
        <v>-</v>
      </c>
      <c r="AL26" s="516" t="str">
        <f t="shared" si="66"/>
        <v>-</v>
      </c>
      <c r="AM26" s="516" t="str">
        <f t="shared" si="66"/>
        <v>-</v>
      </c>
      <c r="AN26" s="516" t="str">
        <f t="shared" si="67"/>
        <v>-</v>
      </c>
      <c r="AO26" s="516" t="str">
        <f t="shared" si="67"/>
        <v>-</v>
      </c>
      <c r="AP26" s="516" t="str">
        <f t="shared" si="67"/>
        <v>-</v>
      </c>
      <c r="AQ26" s="516" t="str">
        <f t="shared" si="67"/>
        <v>-</v>
      </c>
      <c r="AR26" s="516" t="str">
        <f t="shared" si="67"/>
        <v>-</v>
      </c>
      <c r="AS26" s="516" t="str">
        <f t="shared" si="67"/>
        <v>-</v>
      </c>
      <c r="AT26" s="516" t="str">
        <f t="shared" si="67"/>
        <v>-</v>
      </c>
      <c r="AU26" s="516" t="str">
        <f t="shared" si="67"/>
        <v>-</v>
      </c>
      <c r="AV26" s="516" t="str">
        <f t="shared" si="67"/>
        <v>-</v>
      </c>
      <c r="AW26" s="516" t="str">
        <f t="shared" si="67"/>
        <v>-</v>
      </c>
      <c r="AX26" s="516" t="str">
        <f t="shared" si="68"/>
        <v>-</v>
      </c>
      <c r="AY26" s="516" t="str">
        <f t="shared" si="68"/>
        <v>-</v>
      </c>
      <c r="AZ26" s="516" t="str">
        <f t="shared" si="68"/>
        <v>-</v>
      </c>
      <c r="BA26" s="516" t="str">
        <f t="shared" si="68"/>
        <v>-</v>
      </c>
      <c r="BB26" s="516" t="str">
        <f t="shared" si="68"/>
        <v>-</v>
      </c>
      <c r="BC26" s="516" t="str">
        <f t="shared" si="68"/>
        <v>-</v>
      </c>
      <c r="BD26" s="516" t="str">
        <f t="shared" si="68"/>
        <v>-</v>
      </c>
      <c r="BE26" s="516" t="str">
        <f t="shared" si="68"/>
        <v>-</v>
      </c>
      <c r="BF26" s="516" t="str">
        <f t="shared" si="68"/>
        <v>-</v>
      </c>
      <c r="BG26" s="516" t="str">
        <f t="shared" si="68"/>
        <v>-</v>
      </c>
      <c r="BH26" s="516" t="str">
        <f t="shared" si="69"/>
        <v>-</v>
      </c>
      <c r="BI26" s="516" t="str">
        <f t="shared" si="69"/>
        <v>-</v>
      </c>
      <c r="BJ26" s="516" t="str">
        <f t="shared" si="69"/>
        <v>-</v>
      </c>
      <c r="BK26" s="516" t="str">
        <f t="shared" si="69"/>
        <v>-</v>
      </c>
      <c r="BL26" s="516" t="str">
        <f t="shared" si="69"/>
        <v>-</v>
      </c>
      <c r="BM26" s="516" t="str">
        <f t="shared" si="69"/>
        <v>-</v>
      </c>
      <c r="BN26" s="516" t="str">
        <f t="shared" si="69"/>
        <v>-</v>
      </c>
      <c r="BO26" s="516" t="str">
        <f t="shared" si="69"/>
        <v>-</v>
      </c>
      <c r="BP26" s="516" t="str">
        <f t="shared" si="69"/>
        <v>-</v>
      </c>
      <c r="BQ26" s="516" t="str">
        <f t="shared" si="69"/>
        <v>-</v>
      </c>
      <c r="BR26" s="516" t="str">
        <f t="shared" si="10"/>
        <v>-------</v>
      </c>
      <c r="BS26" s="516" t="str">
        <f t="shared" si="11"/>
        <v>-</v>
      </c>
      <c r="BT26" s="454" t="str">
        <f>IF(INDEX(BR:BR,ROW())&lt;&gt;"-------",VLOOKUP($BR26,'CS Protocol Def'!$B:$O,12,FALSE),"-")</f>
        <v>-</v>
      </c>
      <c r="BU26" s="454" t="str">
        <f>IF(INDEX(BR:BR,ROW())&lt;&gt;"-------",VLOOKUP(INDEX(BR:BR,ROW()),'CS Protocol Def'!$B:$O,13,FALSE),"-")</f>
        <v>-</v>
      </c>
      <c r="BV26" s="454" t="str">
        <f>IF(INDEX(BR:BR,ROW())&lt;&gt;"-------",VLOOKUP($BR26,'CS Protocol Def'!$B:$P,15,FALSE),"-")</f>
        <v>-</v>
      </c>
      <c r="BW26" s="455" t="str">
        <f t="shared" si="12"/>
        <v>-</v>
      </c>
      <c r="BX26" s="515" t="str">
        <f>IF(INDEX(BR:BR,ROW())&lt;&gt;"-------",VLOOKUP($BR26,'CS Protocol Def'!$B:$Q,16,FALSE),"-")</f>
        <v>-</v>
      </c>
      <c r="BY26" s="455" t="str">
        <f>IF(INDEX(BR:BR,ROW())&lt;&gt;"-------",VLOOKUP(TEXT(BIN2DEC(CONCATENATE(K26,L26,M26,N26,O26,P26,Q26,R26,S26,T26)),"#"),'Country Codes'!A:B,2,FALSE),"-")</f>
        <v>-</v>
      </c>
      <c r="BZ26" s="491" t="str">
        <f>IF(BT26=BZ$3,VLOOKUP(CONCATENATE(X26,Y26,Z26,AA26,AB26,AC26),Characters!$B$3:$F$41,5,FALSE)&amp;
VLOOKUP(CONCATENATE(AD26,AE26,AF26,AG26,AH26,AI26),Characters!$B$3:$F$41,5,FALSE)&amp;
VLOOKUP(CONCATENATE(AJ26,AK26,AL26,AM26,AN26,AO26),Characters!$B$3:$F$41,5,FALSE)&amp;
VLOOKUP(CONCATENATE(AP26,AQ26,AR26,AS26,AT26,AU26),Characters!$B$3:$F$41,5,FALSE)&amp;
VLOOKUP(CONCATENATE(AV26,AW26,AX26,AY26,AZ26,BA26),Characters!$B$3:$F$41,5,FALSE)&amp;
VLOOKUP(CONCATENATE(BB26,BC26,BD26,BE26,BF26,BG26),Characters!$B$3:$F$41,5,FALSE)&amp;
VLOOKUP(CONCATENATE(BH26,BI26,BJ26,BK26,BL26,BM26),Characters!$B$3:$F$41,5,FALSE),"-")</f>
        <v>-</v>
      </c>
      <c r="CA26" s="471" t="str">
        <f t="shared" si="36"/>
        <v>-</v>
      </c>
      <c r="CB26" s="473" t="str">
        <f t="shared" si="37"/>
        <v>-</v>
      </c>
      <c r="CC26" s="475" t="str">
        <f t="shared" si="38"/>
        <v>-</v>
      </c>
      <c r="CD26" s="476" t="str">
        <f t="shared" si="39"/>
        <v>-</v>
      </c>
      <c r="CE26" s="476" t="str">
        <f t="shared" si="40"/>
        <v>-</v>
      </c>
      <c r="CF26" s="476" t="str">
        <f t="shared" si="41"/>
        <v>-</v>
      </c>
      <c r="CG26" s="476" t="str">
        <f t="shared" si="42"/>
        <v>-</v>
      </c>
      <c r="CH26" s="478" t="str">
        <f t="shared" si="43"/>
        <v>-</v>
      </c>
      <c r="CI26" s="480" t="str">
        <f t="shared" si="44"/>
        <v>-</v>
      </c>
      <c r="CJ26" s="480" t="str">
        <f t="shared" si="45"/>
        <v>-</v>
      </c>
      <c r="CK26" s="480" t="str">
        <f t="shared" si="46"/>
        <v>-</v>
      </c>
      <c r="CL26" s="480" t="str">
        <f t="shared" si="47"/>
        <v>-</v>
      </c>
      <c r="CM26" s="482" t="str">
        <f t="shared" si="48"/>
        <v>-</v>
      </c>
      <c r="CN26" s="483" t="str">
        <f t="shared" si="49"/>
        <v>-</v>
      </c>
      <c r="CO26" s="483" t="str">
        <f t="shared" si="50"/>
        <v>-</v>
      </c>
      <c r="CP26" s="483" t="str">
        <f t="shared" si="51"/>
        <v>-</v>
      </c>
      <c r="CQ26" s="493" t="str">
        <f t="shared" si="52"/>
        <v>-</v>
      </c>
      <c r="CR26" s="487" t="str">
        <f t="shared" si="53"/>
        <v>-</v>
      </c>
      <c r="CS26" s="490" t="str">
        <f t="shared" si="54"/>
        <v>-</v>
      </c>
      <c r="CT26" s="485" t="str">
        <f t="shared" si="55"/>
        <v>-</v>
      </c>
      <c r="CU26" s="485" t="str">
        <f t="shared" si="56"/>
        <v>-</v>
      </c>
      <c r="CV26" s="489" t="str">
        <f t="shared" si="57"/>
        <v>-</v>
      </c>
    </row>
    <row r="27" spans="6:100" x14ac:dyDescent="0.2">
      <c r="F27" s="495" t="str">
        <f t="shared" si="35"/>
        <v>-</v>
      </c>
      <c r="G27" s="495">
        <f t="shared" si="2"/>
        <v>0</v>
      </c>
      <c r="I27" s="456" t="str">
        <f t="shared" si="3"/>
        <v>-</v>
      </c>
      <c r="J27" s="516" t="str">
        <f t="shared" si="64"/>
        <v>-</v>
      </c>
      <c r="K27" s="516" t="str">
        <f t="shared" si="64"/>
        <v>-</v>
      </c>
      <c r="L27" s="516" t="str">
        <f t="shared" si="64"/>
        <v>-</v>
      </c>
      <c r="M27" s="516" t="str">
        <f t="shared" si="64"/>
        <v>-</v>
      </c>
      <c r="N27" s="516" t="str">
        <f t="shared" si="64"/>
        <v>-</v>
      </c>
      <c r="O27" s="516" t="str">
        <f t="shared" si="64"/>
        <v>-</v>
      </c>
      <c r="P27" s="516" t="str">
        <f t="shared" si="64"/>
        <v>-</v>
      </c>
      <c r="Q27" s="516" t="str">
        <f t="shared" si="64"/>
        <v>-</v>
      </c>
      <c r="R27" s="516" t="str">
        <f t="shared" si="64"/>
        <v>-</v>
      </c>
      <c r="S27" s="516" t="str">
        <f t="shared" si="64"/>
        <v>-</v>
      </c>
      <c r="T27" s="516" t="str">
        <f t="shared" si="65"/>
        <v>-</v>
      </c>
      <c r="U27" s="516" t="str">
        <f t="shared" si="65"/>
        <v>-</v>
      </c>
      <c r="V27" s="516" t="str">
        <f t="shared" si="65"/>
        <v>-</v>
      </c>
      <c r="W27" s="516" t="str">
        <f t="shared" si="65"/>
        <v>-</v>
      </c>
      <c r="X27" s="516" t="str">
        <f t="shared" si="65"/>
        <v>-</v>
      </c>
      <c r="Y27" s="516" t="str">
        <f t="shared" si="65"/>
        <v>-</v>
      </c>
      <c r="Z27" s="516" t="str">
        <f t="shared" si="65"/>
        <v>-</v>
      </c>
      <c r="AA27" s="516" t="str">
        <f t="shared" si="65"/>
        <v>-</v>
      </c>
      <c r="AB27" s="516" t="str">
        <f t="shared" si="65"/>
        <v>-</v>
      </c>
      <c r="AC27" s="516" t="str">
        <f t="shared" si="65"/>
        <v>-</v>
      </c>
      <c r="AD27" s="516" t="str">
        <f t="shared" si="66"/>
        <v>-</v>
      </c>
      <c r="AE27" s="516" t="str">
        <f t="shared" si="66"/>
        <v>-</v>
      </c>
      <c r="AF27" s="516" t="str">
        <f t="shared" si="66"/>
        <v>-</v>
      </c>
      <c r="AG27" s="516" t="str">
        <f t="shared" si="66"/>
        <v>-</v>
      </c>
      <c r="AH27" s="516" t="str">
        <f t="shared" si="66"/>
        <v>-</v>
      </c>
      <c r="AI27" s="516" t="str">
        <f t="shared" si="66"/>
        <v>-</v>
      </c>
      <c r="AJ27" s="516" t="str">
        <f t="shared" si="66"/>
        <v>-</v>
      </c>
      <c r="AK27" s="516" t="str">
        <f t="shared" si="66"/>
        <v>-</v>
      </c>
      <c r="AL27" s="516" t="str">
        <f t="shared" si="66"/>
        <v>-</v>
      </c>
      <c r="AM27" s="516" t="str">
        <f t="shared" si="66"/>
        <v>-</v>
      </c>
      <c r="AN27" s="516" t="str">
        <f t="shared" si="67"/>
        <v>-</v>
      </c>
      <c r="AO27" s="516" t="str">
        <f t="shared" si="67"/>
        <v>-</v>
      </c>
      <c r="AP27" s="516" t="str">
        <f t="shared" si="67"/>
        <v>-</v>
      </c>
      <c r="AQ27" s="516" t="str">
        <f t="shared" si="67"/>
        <v>-</v>
      </c>
      <c r="AR27" s="516" t="str">
        <f t="shared" si="67"/>
        <v>-</v>
      </c>
      <c r="AS27" s="516" t="str">
        <f t="shared" si="67"/>
        <v>-</v>
      </c>
      <c r="AT27" s="516" t="str">
        <f t="shared" si="67"/>
        <v>-</v>
      </c>
      <c r="AU27" s="516" t="str">
        <f t="shared" si="67"/>
        <v>-</v>
      </c>
      <c r="AV27" s="516" t="str">
        <f t="shared" si="67"/>
        <v>-</v>
      </c>
      <c r="AW27" s="516" t="str">
        <f t="shared" si="67"/>
        <v>-</v>
      </c>
      <c r="AX27" s="516" t="str">
        <f t="shared" si="68"/>
        <v>-</v>
      </c>
      <c r="AY27" s="516" t="str">
        <f t="shared" si="68"/>
        <v>-</v>
      </c>
      <c r="AZ27" s="516" t="str">
        <f t="shared" si="68"/>
        <v>-</v>
      </c>
      <c r="BA27" s="516" t="str">
        <f t="shared" si="68"/>
        <v>-</v>
      </c>
      <c r="BB27" s="516" t="str">
        <f t="shared" si="68"/>
        <v>-</v>
      </c>
      <c r="BC27" s="516" t="str">
        <f t="shared" si="68"/>
        <v>-</v>
      </c>
      <c r="BD27" s="516" t="str">
        <f t="shared" si="68"/>
        <v>-</v>
      </c>
      <c r="BE27" s="516" t="str">
        <f t="shared" si="68"/>
        <v>-</v>
      </c>
      <c r="BF27" s="516" t="str">
        <f t="shared" si="68"/>
        <v>-</v>
      </c>
      <c r="BG27" s="516" t="str">
        <f t="shared" si="68"/>
        <v>-</v>
      </c>
      <c r="BH27" s="516" t="str">
        <f t="shared" si="69"/>
        <v>-</v>
      </c>
      <c r="BI27" s="516" t="str">
        <f t="shared" si="69"/>
        <v>-</v>
      </c>
      <c r="BJ27" s="516" t="str">
        <f t="shared" si="69"/>
        <v>-</v>
      </c>
      <c r="BK27" s="516" t="str">
        <f t="shared" si="69"/>
        <v>-</v>
      </c>
      <c r="BL27" s="516" t="str">
        <f t="shared" si="69"/>
        <v>-</v>
      </c>
      <c r="BM27" s="516" t="str">
        <f t="shared" si="69"/>
        <v>-</v>
      </c>
      <c r="BN27" s="516" t="str">
        <f t="shared" si="69"/>
        <v>-</v>
      </c>
      <c r="BO27" s="516" t="str">
        <f t="shared" si="69"/>
        <v>-</v>
      </c>
      <c r="BP27" s="516" t="str">
        <f t="shared" si="69"/>
        <v>-</v>
      </c>
      <c r="BQ27" s="516" t="str">
        <f t="shared" si="69"/>
        <v>-</v>
      </c>
      <c r="BR27" s="516" t="str">
        <f t="shared" si="10"/>
        <v>-------</v>
      </c>
      <c r="BS27" s="516" t="str">
        <f t="shared" si="11"/>
        <v>-</v>
      </c>
      <c r="BT27" s="454" t="str">
        <f>IF(INDEX(BR:BR,ROW())&lt;&gt;"-------",VLOOKUP($BR27,'CS Protocol Def'!$B:$O,12,FALSE),"-")</f>
        <v>-</v>
      </c>
      <c r="BU27" s="454" t="str">
        <f>IF(INDEX(BR:BR,ROW())&lt;&gt;"-------",VLOOKUP(INDEX(BR:BR,ROW()),'CS Protocol Def'!$B:$O,13,FALSE),"-")</f>
        <v>-</v>
      </c>
      <c r="BV27" s="454" t="str">
        <f>IF(INDEX(BR:BR,ROW())&lt;&gt;"-------",VLOOKUP($BR27,'CS Protocol Def'!$B:$P,15,FALSE),"-")</f>
        <v>-</v>
      </c>
      <c r="BW27" s="455" t="str">
        <f t="shared" si="12"/>
        <v>-</v>
      </c>
      <c r="BX27" s="515" t="str">
        <f>IF(INDEX(BR:BR,ROW())&lt;&gt;"-------",VLOOKUP($BR27,'CS Protocol Def'!$B:$Q,16,FALSE),"-")</f>
        <v>-</v>
      </c>
      <c r="BY27" s="455" t="str">
        <f>IF(INDEX(BR:BR,ROW())&lt;&gt;"-------",VLOOKUP(TEXT(BIN2DEC(CONCATENATE(K27,L27,M27,N27,O27,P27,Q27,R27,S27,T27)),"#"),'Country Codes'!A:B,2,FALSE),"-")</f>
        <v>-</v>
      </c>
      <c r="BZ27" s="491" t="str">
        <f>IF(BT27=BZ$3,VLOOKUP(CONCATENATE(X27,Y27,Z27,AA27,AB27,AC27),Characters!$B$3:$F$41,5,FALSE)&amp;
VLOOKUP(CONCATENATE(AD27,AE27,AF27,AG27,AH27,AI27),Characters!$B$3:$F$41,5,FALSE)&amp;
VLOOKUP(CONCATENATE(AJ27,AK27,AL27,AM27,AN27,AO27),Characters!$B$3:$F$41,5,FALSE)&amp;
VLOOKUP(CONCATENATE(AP27,AQ27,AR27,AS27,AT27,AU27),Characters!$B$3:$F$41,5,FALSE)&amp;
VLOOKUP(CONCATENATE(AV27,AW27,AX27,AY27,AZ27,BA27),Characters!$B$3:$F$41,5,FALSE)&amp;
VLOOKUP(CONCATENATE(BB27,BC27,BD27,BE27,BF27,BG27),Characters!$B$3:$F$41,5,FALSE)&amp;
VLOOKUP(CONCATENATE(BH27,BI27,BJ27,BK27,BL27,BM27),Characters!$B$3:$F$41,5,FALSE),"-")</f>
        <v>-</v>
      </c>
      <c r="CA27" s="471" t="str">
        <f t="shared" si="36"/>
        <v>-</v>
      </c>
      <c r="CB27" s="473" t="str">
        <f t="shared" si="37"/>
        <v>-</v>
      </c>
      <c r="CC27" s="475" t="str">
        <f t="shared" si="38"/>
        <v>-</v>
      </c>
      <c r="CD27" s="476" t="str">
        <f t="shared" si="39"/>
        <v>-</v>
      </c>
      <c r="CE27" s="476" t="str">
        <f t="shared" si="40"/>
        <v>-</v>
      </c>
      <c r="CF27" s="476" t="str">
        <f t="shared" si="41"/>
        <v>-</v>
      </c>
      <c r="CG27" s="476" t="str">
        <f t="shared" si="42"/>
        <v>-</v>
      </c>
      <c r="CH27" s="478" t="str">
        <f t="shared" si="43"/>
        <v>-</v>
      </c>
      <c r="CI27" s="480" t="str">
        <f t="shared" si="44"/>
        <v>-</v>
      </c>
      <c r="CJ27" s="480" t="str">
        <f t="shared" si="45"/>
        <v>-</v>
      </c>
      <c r="CK27" s="480" t="str">
        <f t="shared" si="46"/>
        <v>-</v>
      </c>
      <c r="CL27" s="480" t="str">
        <f t="shared" si="47"/>
        <v>-</v>
      </c>
      <c r="CM27" s="482" t="str">
        <f t="shared" si="48"/>
        <v>-</v>
      </c>
      <c r="CN27" s="483" t="str">
        <f t="shared" si="49"/>
        <v>-</v>
      </c>
      <c r="CO27" s="483" t="str">
        <f t="shared" si="50"/>
        <v>-</v>
      </c>
      <c r="CP27" s="483" t="str">
        <f t="shared" si="51"/>
        <v>-</v>
      </c>
      <c r="CQ27" s="493" t="str">
        <f t="shared" si="52"/>
        <v>-</v>
      </c>
      <c r="CR27" s="487" t="str">
        <f t="shared" si="53"/>
        <v>-</v>
      </c>
      <c r="CS27" s="490" t="str">
        <f t="shared" si="54"/>
        <v>-</v>
      </c>
      <c r="CT27" s="485" t="str">
        <f t="shared" si="55"/>
        <v>-</v>
      </c>
      <c r="CU27" s="485" t="str">
        <f t="shared" si="56"/>
        <v>-</v>
      </c>
      <c r="CV27" s="489" t="str">
        <f t="shared" si="57"/>
        <v>-</v>
      </c>
    </row>
    <row r="28" spans="6:100" x14ac:dyDescent="0.2">
      <c r="F28" s="495" t="str">
        <f t="shared" si="35"/>
        <v>-</v>
      </c>
      <c r="G28" s="495">
        <f t="shared" si="2"/>
        <v>0</v>
      </c>
      <c r="I28" s="456" t="str">
        <f t="shared" si="3"/>
        <v>-</v>
      </c>
      <c r="J28" s="516" t="str">
        <f t="shared" si="64"/>
        <v>-</v>
      </c>
      <c r="K28" s="516" t="str">
        <f t="shared" si="64"/>
        <v>-</v>
      </c>
      <c r="L28" s="516" t="str">
        <f t="shared" si="64"/>
        <v>-</v>
      </c>
      <c r="M28" s="516" t="str">
        <f t="shared" si="64"/>
        <v>-</v>
      </c>
      <c r="N28" s="516" t="str">
        <f t="shared" si="64"/>
        <v>-</v>
      </c>
      <c r="O28" s="516" t="str">
        <f t="shared" si="64"/>
        <v>-</v>
      </c>
      <c r="P28" s="516" t="str">
        <f t="shared" si="64"/>
        <v>-</v>
      </c>
      <c r="Q28" s="516" t="str">
        <f t="shared" si="64"/>
        <v>-</v>
      </c>
      <c r="R28" s="516" t="str">
        <f t="shared" si="64"/>
        <v>-</v>
      </c>
      <c r="S28" s="516" t="str">
        <f t="shared" si="64"/>
        <v>-</v>
      </c>
      <c r="T28" s="516" t="str">
        <f t="shared" si="65"/>
        <v>-</v>
      </c>
      <c r="U28" s="516" t="str">
        <f t="shared" si="65"/>
        <v>-</v>
      </c>
      <c r="V28" s="516" t="str">
        <f t="shared" si="65"/>
        <v>-</v>
      </c>
      <c r="W28" s="516" t="str">
        <f t="shared" si="65"/>
        <v>-</v>
      </c>
      <c r="X28" s="516" t="str">
        <f t="shared" si="65"/>
        <v>-</v>
      </c>
      <c r="Y28" s="516" t="str">
        <f t="shared" si="65"/>
        <v>-</v>
      </c>
      <c r="Z28" s="516" t="str">
        <f t="shared" si="65"/>
        <v>-</v>
      </c>
      <c r="AA28" s="516" t="str">
        <f t="shared" si="65"/>
        <v>-</v>
      </c>
      <c r="AB28" s="516" t="str">
        <f t="shared" si="65"/>
        <v>-</v>
      </c>
      <c r="AC28" s="516" t="str">
        <f t="shared" si="65"/>
        <v>-</v>
      </c>
      <c r="AD28" s="516" t="str">
        <f t="shared" si="66"/>
        <v>-</v>
      </c>
      <c r="AE28" s="516" t="str">
        <f t="shared" si="66"/>
        <v>-</v>
      </c>
      <c r="AF28" s="516" t="str">
        <f t="shared" si="66"/>
        <v>-</v>
      </c>
      <c r="AG28" s="516" t="str">
        <f t="shared" si="66"/>
        <v>-</v>
      </c>
      <c r="AH28" s="516" t="str">
        <f t="shared" si="66"/>
        <v>-</v>
      </c>
      <c r="AI28" s="516" t="str">
        <f t="shared" si="66"/>
        <v>-</v>
      </c>
      <c r="AJ28" s="516" t="str">
        <f t="shared" si="66"/>
        <v>-</v>
      </c>
      <c r="AK28" s="516" t="str">
        <f t="shared" si="66"/>
        <v>-</v>
      </c>
      <c r="AL28" s="516" t="str">
        <f t="shared" si="66"/>
        <v>-</v>
      </c>
      <c r="AM28" s="516" t="str">
        <f t="shared" si="66"/>
        <v>-</v>
      </c>
      <c r="AN28" s="516" t="str">
        <f t="shared" si="67"/>
        <v>-</v>
      </c>
      <c r="AO28" s="516" t="str">
        <f t="shared" si="67"/>
        <v>-</v>
      </c>
      <c r="AP28" s="516" t="str">
        <f t="shared" si="67"/>
        <v>-</v>
      </c>
      <c r="AQ28" s="516" t="str">
        <f t="shared" si="67"/>
        <v>-</v>
      </c>
      <c r="AR28" s="516" t="str">
        <f t="shared" si="67"/>
        <v>-</v>
      </c>
      <c r="AS28" s="516" t="str">
        <f t="shared" si="67"/>
        <v>-</v>
      </c>
      <c r="AT28" s="516" t="str">
        <f t="shared" si="67"/>
        <v>-</v>
      </c>
      <c r="AU28" s="516" t="str">
        <f t="shared" si="67"/>
        <v>-</v>
      </c>
      <c r="AV28" s="516" t="str">
        <f t="shared" si="67"/>
        <v>-</v>
      </c>
      <c r="AW28" s="516" t="str">
        <f t="shared" si="67"/>
        <v>-</v>
      </c>
      <c r="AX28" s="516" t="str">
        <f t="shared" si="68"/>
        <v>-</v>
      </c>
      <c r="AY28" s="516" t="str">
        <f t="shared" si="68"/>
        <v>-</v>
      </c>
      <c r="AZ28" s="516" t="str">
        <f t="shared" si="68"/>
        <v>-</v>
      </c>
      <c r="BA28" s="516" t="str">
        <f t="shared" si="68"/>
        <v>-</v>
      </c>
      <c r="BB28" s="516" t="str">
        <f t="shared" si="68"/>
        <v>-</v>
      </c>
      <c r="BC28" s="516" t="str">
        <f t="shared" si="68"/>
        <v>-</v>
      </c>
      <c r="BD28" s="516" t="str">
        <f t="shared" si="68"/>
        <v>-</v>
      </c>
      <c r="BE28" s="516" t="str">
        <f t="shared" si="68"/>
        <v>-</v>
      </c>
      <c r="BF28" s="516" t="str">
        <f t="shared" si="68"/>
        <v>-</v>
      </c>
      <c r="BG28" s="516" t="str">
        <f t="shared" si="68"/>
        <v>-</v>
      </c>
      <c r="BH28" s="516" t="str">
        <f t="shared" si="69"/>
        <v>-</v>
      </c>
      <c r="BI28" s="516" t="str">
        <f t="shared" si="69"/>
        <v>-</v>
      </c>
      <c r="BJ28" s="516" t="str">
        <f t="shared" si="69"/>
        <v>-</v>
      </c>
      <c r="BK28" s="516" t="str">
        <f t="shared" si="69"/>
        <v>-</v>
      </c>
      <c r="BL28" s="516" t="str">
        <f t="shared" si="69"/>
        <v>-</v>
      </c>
      <c r="BM28" s="516" t="str">
        <f t="shared" si="69"/>
        <v>-</v>
      </c>
      <c r="BN28" s="516" t="str">
        <f t="shared" si="69"/>
        <v>-</v>
      </c>
      <c r="BO28" s="516" t="str">
        <f t="shared" si="69"/>
        <v>-</v>
      </c>
      <c r="BP28" s="516" t="str">
        <f t="shared" si="69"/>
        <v>-</v>
      </c>
      <c r="BQ28" s="516" t="str">
        <f t="shared" si="69"/>
        <v>-</v>
      </c>
      <c r="BR28" s="516" t="str">
        <f t="shared" si="10"/>
        <v>-------</v>
      </c>
      <c r="BS28" s="516" t="str">
        <f t="shared" si="11"/>
        <v>-</v>
      </c>
      <c r="BT28" s="454" t="str">
        <f>IF(INDEX(BR:BR,ROW())&lt;&gt;"-------",VLOOKUP($BR28,'CS Protocol Def'!$B:$O,12,FALSE),"-")</f>
        <v>-</v>
      </c>
      <c r="BU28" s="454" t="str">
        <f>IF(INDEX(BR:BR,ROW())&lt;&gt;"-------",VLOOKUP(INDEX(BR:BR,ROW()),'CS Protocol Def'!$B:$O,13,FALSE),"-")</f>
        <v>-</v>
      </c>
      <c r="BV28" s="454" t="str">
        <f>IF(INDEX(BR:BR,ROW())&lt;&gt;"-------",VLOOKUP($BR28,'CS Protocol Def'!$B:$P,15,FALSE),"-")</f>
        <v>-</v>
      </c>
      <c r="BW28" s="455" t="str">
        <f t="shared" si="12"/>
        <v>-</v>
      </c>
      <c r="BX28" s="515" t="str">
        <f>IF(INDEX(BR:BR,ROW())&lt;&gt;"-------",VLOOKUP($BR28,'CS Protocol Def'!$B:$Q,16,FALSE),"-")</f>
        <v>-</v>
      </c>
      <c r="BY28" s="455" t="str">
        <f>IF(INDEX(BR:BR,ROW())&lt;&gt;"-------",VLOOKUP(TEXT(BIN2DEC(CONCATENATE(K28,L28,M28,N28,O28,P28,Q28,R28,S28,T28)),"#"),'Country Codes'!A:B,2,FALSE),"-")</f>
        <v>-</v>
      </c>
      <c r="BZ28" s="491" t="str">
        <f>IF(BT28=BZ$3,VLOOKUP(CONCATENATE(X28,Y28,Z28,AA28,AB28,AC28),Characters!$B$3:$F$41,5,FALSE)&amp;
VLOOKUP(CONCATENATE(AD28,AE28,AF28,AG28,AH28,AI28),Characters!$B$3:$F$41,5,FALSE)&amp;
VLOOKUP(CONCATENATE(AJ28,AK28,AL28,AM28,AN28,AO28),Characters!$B$3:$F$41,5,FALSE)&amp;
VLOOKUP(CONCATENATE(AP28,AQ28,AR28,AS28,AT28,AU28),Characters!$B$3:$F$41,5,FALSE)&amp;
VLOOKUP(CONCATENATE(AV28,AW28,AX28,AY28,AZ28,BA28),Characters!$B$3:$F$41,5,FALSE)&amp;
VLOOKUP(CONCATENATE(BB28,BC28,BD28,BE28,BF28,BG28),Characters!$B$3:$F$41,5,FALSE)&amp;
VLOOKUP(CONCATENATE(BH28,BI28,BJ28,BK28,BL28,BM28),Characters!$B$3:$F$41,5,FALSE),"-")</f>
        <v>-</v>
      </c>
      <c r="CA28" s="471" t="str">
        <f t="shared" si="36"/>
        <v>-</v>
      </c>
      <c r="CB28" s="473" t="str">
        <f t="shared" si="37"/>
        <v>-</v>
      </c>
      <c r="CC28" s="475" t="str">
        <f t="shared" si="38"/>
        <v>-</v>
      </c>
      <c r="CD28" s="476" t="str">
        <f t="shared" si="39"/>
        <v>-</v>
      </c>
      <c r="CE28" s="476" t="str">
        <f t="shared" si="40"/>
        <v>-</v>
      </c>
      <c r="CF28" s="476" t="str">
        <f t="shared" si="41"/>
        <v>-</v>
      </c>
      <c r="CG28" s="476" t="str">
        <f t="shared" si="42"/>
        <v>-</v>
      </c>
      <c r="CH28" s="478" t="str">
        <f t="shared" si="43"/>
        <v>-</v>
      </c>
      <c r="CI28" s="480" t="str">
        <f t="shared" si="44"/>
        <v>-</v>
      </c>
      <c r="CJ28" s="480" t="str">
        <f t="shared" si="45"/>
        <v>-</v>
      </c>
      <c r="CK28" s="480" t="str">
        <f t="shared" si="46"/>
        <v>-</v>
      </c>
      <c r="CL28" s="480" t="str">
        <f t="shared" si="47"/>
        <v>-</v>
      </c>
      <c r="CM28" s="482" t="str">
        <f t="shared" si="48"/>
        <v>-</v>
      </c>
      <c r="CN28" s="483" t="str">
        <f t="shared" si="49"/>
        <v>-</v>
      </c>
      <c r="CO28" s="483" t="str">
        <f t="shared" si="50"/>
        <v>-</v>
      </c>
      <c r="CP28" s="483" t="str">
        <f t="shared" si="51"/>
        <v>-</v>
      </c>
      <c r="CQ28" s="493" t="str">
        <f t="shared" si="52"/>
        <v>-</v>
      </c>
      <c r="CR28" s="487" t="str">
        <f t="shared" si="53"/>
        <v>-</v>
      </c>
      <c r="CS28" s="490" t="str">
        <f t="shared" si="54"/>
        <v>-</v>
      </c>
      <c r="CT28" s="485" t="str">
        <f t="shared" si="55"/>
        <v>-</v>
      </c>
      <c r="CU28" s="485" t="str">
        <f t="shared" si="56"/>
        <v>-</v>
      </c>
      <c r="CV28" s="489" t="str">
        <f t="shared" si="57"/>
        <v>-</v>
      </c>
    </row>
    <row r="29" spans="6:100" x14ac:dyDescent="0.2">
      <c r="F29" s="495" t="str">
        <f t="shared" si="35"/>
        <v>-</v>
      </c>
      <c r="G29" s="495">
        <f t="shared" si="2"/>
        <v>0</v>
      </c>
      <c r="I29" s="456" t="str">
        <f t="shared" si="3"/>
        <v>-</v>
      </c>
      <c r="J29" s="516" t="str">
        <f t="shared" si="64"/>
        <v>-</v>
      </c>
      <c r="K29" s="516" t="str">
        <f t="shared" si="64"/>
        <v>-</v>
      </c>
      <c r="L29" s="516" t="str">
        <f t="shared" si="64"/>
        <v>-</v>
      </c>
      <c r="M29" s="516" t="str">
        <f t="shared" si="64"/>
        <v>-</v>
      </c>
      <c r="N29" s="516" t="str">
        <f t="shared" si="64"/>
        <v>-</v>
      </c>
      <c r="O29" s="516" t="str">
        <f t="shared" si="64"/>
        <v>-</v>
      </c>
      <c r="P29" s="516" t="str">
        <f t="shared" si="64"/>
        <v>-</v>
      </c>
      <c r="Q29" s="516" t="str">
        <f t="shared" si="64"/>
        <v>-</v>
      </c>
      <c r="R29" s="516" t="str">
        <f t="shared" si="64"/>
        <v>-</v>
      </c>
      <c r="S29" s="516" t="str">
        <f t="shared" si="64"/>
        <v>-</v>
      </c>
      <c r="T29" s="516" t="str">
        <f t="shared" si="65"/>
        <v>-</v>
      </c>
      <c r="U29" s="516" t="str">
        <f t="shared" si="65"/>
        <v>-</v>
      </c>
      <c r="V29" s="516" t="str">
        <f t="shared" si="65"/>
        <v>-</v>
      </c>
      <c r="W29" s="516" t="str">
        <f t="shared" si="65"/>
        <v>-</v>
      </c>
      <c r="X29" s="516" t="str">
        <f t="shared" si="65"/>
        <v>-</v>
      </c>
      <c r="Y29" s="516" t="str">
        <f t="shared" si="65"/>
        <v>-</v>
      </c>
      <c r="Z29" s="516" t="str">
        <f t="shared" si="65"/>
        <v>-</v>
      </c>
      <c r="AA29" s="516" t="str">
        <f t="shared" si="65"/>
        <v>-</v>
      </c>
      <c r="AB29" s="516" t="str">
        <f t="shared" si="65"/>
        <v>-</v>
      </c>
      <c r="AC29" s="516" t="str">
        <f t="shared" si="65"/>
        <v>-</v>
      </c>
      <c r="AD29" s="516" t="str">
        <f t="shared" si="66"/>
        <v>-</v>
      </c>
      <c r="AE29" s="516" t="str">
        <f t="shared" si="66"/>
        <v>-</v>
      </c>
      <c r="AF29" s="516" t="str">
        <f t="shared" si="66"/>
        <v>-</v>
      </c>
      <c r="AG29" s="516" t="str">
        <f t="shared" si="66"/>
        <v>-</v>
      </c>
      <c r="AH29" s="516" t="str">
        <f t="shared" si="66"/>
        <v>-</v>
      </c>
      <c r="AI29" s="516" t="str">
        <f t="shared" si="66"/>
        <v>-</v>
      </c>
      <c r="AJ29" s="516" t="str">
        <f t="shared" si="66"/>
        <v>-</v>
      </c>
      <c r="AK29" s="516" t="str">
        <f t="shared" si="66"/>
        <v>-</v>
      </c>
      <c r="AL29" s="516" t="str">
        <f t="shared" si="66"/>
        <v>-</v>
      </c>
      <c r="AM29" s="516" t="str">
        <f t="shared" si="66"/>
        <v>-</v>
      </c>
      <c r="AN29" s="516" t="str">
        <f t="shared" si="67"/>
        <v>-</v>
      </c>
      <c r="AO29" s="516" t="str">
        <f t="shared" si="67"/>
        <v>-</v>
      </c>
      <c r="AP29" s="516" t="str">
        <f t="shared" si="67"/>
        <v>-</v>
      </c>
      <c r="AQ29" s="516" t="str">
        <f t="shared" si="67"/>
        <v>-</v>
      </c>
      <c r="AR29" s="516" t="str">
        <f t="shared" si="67"/>
        <v>-</v>
      </c>
      <c r="AS29" s="516" t="str">
        <f t="shared" si="67"/>
        <v>-</v>
      </c>
      <c r="AT29" s="516" t="str">
        <f t="shared" si="67"/>
        <v>-</v>
      </c>
      <c r="AU29" s="516" t="str">
        <f t="shared" si="67"/>
        <v>-</v>
      </c>
      <c r="AV29" s="516" t="str">
        <f t="shared" si="67"/>
        <v>-</v>
      </c>
      <c r="AW29" s="516" t="str">
        <f t="shared" si="67"/>
        <v>-</v>
      </c>
      <c r="AX29" s="516" t="str">
        <f t="shared" si="68"/>
        <v>-</v>
      </c>
      <c r="AY29" s="516" t="str">
        <f t="shared" si="68"/>
        <v>-</v>
      </c>
      <c r="AZ29" s="516" t="str">
        <f t="shared" si="68"/>
        <v>-</v>
      </c>
      <c r="BA29" s="516" t="str">
        <f t="shared" si="68"/>
        <v>-</v>
      </c>
      <c r="BB29" s="516" t="str">
        <f t="shared" si="68"/>
        <v>-</v>
      </c>
      <c r="BC29" s="516" t="str">
        <f t="shared" si="68"/>
        <v>-</v>
      </c>
      <c r="BD29" s="516" t="str">
        <f t="shared" si="68"/>
        <v>-</v>
      </c>
      <c r="BE29" s="516" t="str">
        <f t="shared" si="68"/>
        <v>-</v>
      </c>
      <c r="BF29" s="516" t="str">
        <f t="shared" si="68"/>
        <v>-</v>
      </c>
      <c r="BG29" s="516" t="str">
        <f t="shared" si="68"/>
        <v>-</v>
      </c>
      <c r="BH29" s="516" t="str">
        <f t="shared" si="69"/>
        <v>-</v>
      </c>
      <c r="BI29" s="516" t="str">
        <f t="shared" si="69"/>
        <v>-</v>
      </c>
      <c r="BJ29" s="516" t="str">
        <f t="shared" si="69"/>
        <v>-</v>
      </c>
      <c r="BK29" s="516" t="str">
        <f t="shared" si="69"/>
        <v>-</v>
      </c>
      <c r="BL29" s="516" t="str">
        <f t="shared" si="69"/>
        <v>-</v>
      </c>
      <c r="BM29" s="516" t="str">
        <f t="shared" si="69"/>
        <v>-</v>
      </c>
      <c r="BN29" s="516" t="str">
        <f t="shared" si="69"/>
        <v>-</v>
      </c>
      <c r="BO29" s="516" t="str">
        <f t="shared" si="69"/>
        <v>-</v>
      </c>
      <c r="BP29" s="516" t="str">
        <f t="shared" si="69"/>
        <v>-</v>
      </c>
      <c r="BQ29" s="516" t="str">
        <f t="shared" si="69"/>
        <v>-</v>
      </c>
      <c r="BR29" s="516" t="str">
        <f t="shared" si="10"/>
        <v>-------</v>
      </c>
      <c r="BS29" s="516" t="str">
        <f t="shared" si="11"/>
        <v>-</v>
      </c>
      <c r="BT29" s="454" t="str">
        <f>IF(INDEX(BR:BR,ROW())&lt;&gt;"-------",VLOOKUP($BR29,'CS Protocol Def'!$B:$O,12,FALSE),"-")</f>
        <v>-</v>
      </c>
      <c r="BU29" s="454" t="str">
        <f>IF(INDEX(BR:BR,ROW())&lt;&gt;"-------",VLOOKUP(INDEX(BR:BR,ROW()),'CS Protocol Def'!$B:$O,13,FALSE),"-")</f>
        <v>-</v>
      </c>
      <c r="BV29" s="454" t="str">
        <f>IF(INDEX(BR:BR,ROW())&lt;&gt;"-------",VLOOKUP($BR29,'CS Protocol Def'!$B:$P,15,FALSE),"-")</f>
        <v>-</v>
      </c>
      <c r="BW29" s="455" t="str">
        <f t="shared" si="12"/>
        <v>-</v>
      </c>
      <c r="BX29" s="515" t="str">
        <f>IF(INDEX(BR:BR,ROW())&lt;&gt;"-------",VLOOKUP($BR29,'CS Protocol Def'!$B:$Q,16,FALSE),"-")</f>
        <v>-</v>
      </c>
      <c r="BY29" s="455" t="str">
        <f>IF(INDEX(BR:BR,ROW())&lt;&gt;"-------",VLOOKUP(TEXT(BIN2DEC(CONCATENATE(K29,L29,M29,N29,O29,P29,Q29,R29,S29,T29)),"#"),'Country Codes'!A:B,2,FALSE),"-")</f>
        <v>-</v>
      </c>
      <c r="BZ29" s="491" t="str">
        <f>IF(BT29=BZ$3,VLOOKUP(CONCATENATE(X29,Y29,Z29,AA29,AB29,AC29),Characters!$B$3:$F$41,5,FALSE)&amp;
VLOOKUP(CONCATENATE(AD29,AE29,AF29,AG29,AH29,AI29),Characters!$B$3:$F$41,5,FALSE)&amp;
VLOOKUP(CONCATENATE(AJ29,AK29,AL29,AM29,AN29,AO29),Characters!$B$3:$F$41,5,FALSE)&amp;
VLOOKUP(CONCATENATE(AP29,AQ29,AR29,AS29,AT29,AU29),Characters!$B$3:$F$41,5,FALSE)&amp;
VLOOKUP(CONCATENATE(AV29,AW29,AX29,AY29,AZ29,BA29),Characters!$B$3:$F$41,5,FALSE)&amp;
VLOOKUP(CONCATENATE(BB29,BC29,BD29,BE29,BF29,BG29),Characters!$B$3:$F$41,5,FALSE)&amp;
VLOOKUP(CONCATENATE(BH29,BI29,BJ29,BK29,BL29,BM29),Characters!$B$3:$F$41,5,FALSE),"-")</f>
        <v>-</v>
      </c>
      <c r="CA29" s="471" t="str">
        <f t="shared" si="36"/>
        <v>-</v>
      </c>
      <c r="CB29" s="473" t="str">
        <f t="shared" si="37"/>
        <v>-</v>
      </c>
      <c r="CC29" s="475" t="str">
        <f t="shared" si="38"/>
        <v>-</v>
      </c>
      <c r="CD29" s="476" t="str">
        <f t="shared" si="39"/>
        <v>-</v>
      </c>
      <c r="CE29" s="476" t="str">
        <f t="shared" si="40"/>
        <v>-</v>
      </c>
      <c r="CF29" s="476" t="str">
        <f t="shared" si="41"/>
        <v>-</v>
      </c>
      <c r="CG29" s="476" t="str">
        <f t="shared" si="42"/>
        <v>-</v>
      </c>
      <c r="CH29" s="478" t="str">
        <f t="shared" si="43"/>
        <v>-</v>
      </c>
      <c r="CI29" s="480" t="str">
        <f t="shared" si="44"/>
        <v>-</v>
      </c>
      <c r="CJ29" s="480" t="str">
        <f t="shared" si="45"/>
        <v>-</v>
      </c>
      <c r="CK29" s="480" t="str">
        <f t="shared" si="46"/>
        <v>-</v>
      </c>
      <c r="CL29" s="480" t="str">
        <f t="shared" si="47"/>
        <v>-</v>
      </c>
      <c r="CM29" s="482" t="str">
        <f t="shared" si="48"/>
        <v>-</v>
      </c>
      <c r="CN29" s="483" t="str">
        <f t="shared" si="49"/>
        <v>-</v>
      </c>
      <c r="CO29" s="483" t="str">
        <f t="shared" si="50"/>
        <v>-</v>
      </c>
      <c r="CP29" s="483" t="str">
        <f t="shared" si="51"/>
        <v>-</v>
      </c>
      <c r="CQ29" s="493" t="str">
        <f t="shared" si="52"/>
        <v>-</v>
      </c>
      <c r="CR29" s="487" t="str">
        <f t="shared" si="53"/>
        <v>-</v>
      </c>
      <c r="CS29" s="490" t="str">
        <f t="shared" si="54"/>
        <v>-</v>
      </c>
      <c r="CT29" s="485" t="str">
        <f t="shared" si="55"/>
        <v>-</v>
      </c>
      <c r="CU29" s="485" t="str">
        <f t="shared" si="56"/>
        <v>-</v>
      </c>
      <c r="CV29" s="489" t="str">
        <f t="shared" si="57"/>
        <v>-</v>
      </c>
    </row>
    <row r="30" spans="6:100" x14ac:dyDescent="0.2">
      <c r="F30" s="495" t="str">
        <f t="shared" si="35"/>
        <v>-</v>
      </c>
      <c r="G30" s="495">
        <f t="shared" si="2"/>
        <v>0</v>
      </c>
      <c r="I30" s="456" t="str">
        <f t="shared" si="3"/>
        <v>-</v>
      </c>
      <c r="J30" s="516" t="str">
        <f t="shared" si="64"/>
        <v>-</v>
      </c>
      <c r="K30" s="516" t="str">
        <f t="shared" si="64"/>
        <v>-</v>
      </c>
      <c r="L30" s="516" t="str">
        <f t="shared" si="64"/>
        <v>-</v>
      </c>
      <c r="M30" s="516" t="str">
        <f t="shared" si="64"/>
        <v>-</v>
      </c>
      <c r="N30" s="516" t="str">
        <f t="shared" si="64"/>
        <v>-</v>
      </c>
      <c r="O30" s="516" t="str">
        <f t="shared" si="64"/>
        <v>-</v>
      </c>
      <c r="P30" s="516" t="str">
        <f t="shared" si="64"/>
        <v>-</v>
      </c>
      <c r="Q30" s="516" t="str">
        <f t="shared" si="64"/>
        <v>-</v>
      </c>
      <c r="R30" s="516" t="str">
        <f t="shared" si="64"/>
        <v>-</v>
      </c>
      <c r="S30" s="516" t="str">
        <f t="shared" si="64"/>
        <v>-</v>
      </c>
      <c r="T30" s="516" t="str">
        <f t="shared" si="65"/>
        <v>-</v>
      </c>
      <c r="U30" s="516" t="str">
        <f t="shared" si="65"/>
        <v>-</v>
      </c>
      <c r="V30" s="516" t="str">
        <f t="shared" si="65"/>
        <v>-</v>
      </c>
      <c r="W30" s="516" t="str">
        <f t="shared" si="65"/>
        <v>-</v>
      </c>
      <c r="X30" s="516" t="str">
        <f t="shared" si="65"/>
        <v>-</v>
      </c>
      <c r="Y30" s="516" t="str">
        <f t="shared" si="65"/>
        <v>-</v>
      </c>
      <c r="Z30" s="516" t="str">
        <f t="shared" si="65"/>
        <v>-</v>
      </c>
      <c r="AA30" s="516" t="str">
        <f t="shared" si="65"/>
        <v>-</v>
      </c>
      <c r="AB30" s="516" t="str">
        <f t="shared" si="65"/>
        <v>-</v>
      </c>
      <c r="AC30" s="516" t="str">
        <f t="shared" si="65"/>
        <v>-</v>
      </c>
      <c r="AD30" s="516" t="str">
        <f t="shared" si="66"/>
        <v>-</v>
      </c>
      <c r="AE30" s="516" t="str">
        <f t="shared" si="66"/>
        <v>-</v>
      </c>
      <c r="AF30" s="516" t="str">
        <f t="shared" si="66"/>
        <v>-</v>
      </c>
      <c r="AG30" s="516" t="str">
        <f t="shared" si="66"/>
        <v>-</v>
      </c>
      <c r="AH30" s="516" t="str">
        <f t="shared" si="66"/>
        <v>-</v>
      </c>
      <c r="AI30" s="516" t="str">
        <f t="shared" si="66"/>
        <v>-</v>
      </c>
      <c r="AJ30" s="516" t="str">
        <f t="shared" si="66"/>
        <v>-</v>
      </c>
      <c r="AK30" s="516" t="str">
        <f t="shared" si="66"/>
        <v>-</v>
      </c>
      <c r="AL30" s="516" t="str">
        <f t="shared" si="66"/>
        <v>-</v>
      </c>
      <c r="AM30" s="516" t="str">
        <f t="shared" si="66"/>
        <v>-</v>
      </c>
      <c r="AN30" s="516" t="str">
        <f t="shared" si="67"/>
        <v>-</v>
      </c>
      <c r="AO30" s="516" t="str">
        <f t="shared" si="67"/>
        <v>-</v>
      </c>
      <c r="AP30" s="516" t="str">
        <f t="shared" si="67"/>
        <v>-</v>
      </c>
      <c r="AQ30" s="516" t="str">
        <f t="shared" si="67"/>
        <v>-</v>
      </c>
      <c r="AR30" s="516" t="str">
        <f t="shared" si="67"/>
        <v>-</v>
      </c>
      <c r="AS30" s="516" t="str">
        <f t="shared" si="67"/>
        <v>-</v>
      </c>
      <c r="AT30" s="516" t="str">
        <f t="shared" si="67"/>
        <v>-</v>
      </c>
      <c r="AU30" s="516" t="str">
        <f t="shared" si="67"/>
        <v>-</v>
      </c>
      <c r="AV30" s="516" t="str">
        <f t="shared" si="67"/>
        <v>-</v>
      </c>
      <c r="AW30" s="516" t="str">
        <f t="shared" si="67"/>
        <v>-</v>
      </c>
      <c r="AX30" s="516" t="str">
        <f t="shared" si="68"/>
        <v>-</v>
      </c>
      <c r="AY30" s="516" t="str">
        <f t="shared" si="68"/>
        <v>-</v>
      </c>
      <c r="AZ30" s="516" t="str">
        <f t="shared" si="68"/>
        <v>-</v>
      </c>
      <c r="BA30" s="516" t="str">
        <f t="shared" si="68"/>
        <v>-</v>
      </c>
      <c r="BB30" s="516" t="str">
        <f t="shared" si="68"/>
        <v>-</v>
      </c>
      <c r="BC30" s="516" t="str">
        <f t="shared" si="68"/>
        <v>-</v>
      </c>
      <c r="BD30" s="516" t="str">
        <f t="shared" si="68"/>
        <v>-</v>
      </c>
      <c r="BE30" s="516" t="str">
        <f t="shared" si="68"/>
        <v>-</v>
      </c>
      <c r="BF30" s="516" t="str">
        <f t="shared" si="68"/>
        <v>-</v>
      </c>
      <c r="BG30" s="516" t="str">
        <f t="shared" si="68"/>
        <v>-</v>
      </c>
      <c r="BH30" s="516" t="str">
        <f t="shared" si="69"/>
        <v>-</v>
      </c>
      <c r="BI30" s="516" t="str">
        <f t="shared" si="69"/>
        <v>-</v>
      </c>
      <c r="BJ30" s="516" t="str">
        <f t="shared" si="69"/>
        <v>-</v>
      </c>
      <c r="BK30" s="516" t="str">
        <f t="shared" si="69"/>
        <v>-</v>
      </c>
      <c r="BL30" s="516" t="str">
        <f t="shared" si="69"/>
        <v>-</v>
      </c>
      <c r="BM30" s="516" t="str">
        <f t="shared" si="69"/>
        <v>-</v>
      </c>
      <c r="BN30" s="516" t="str">
        <f t="shared" si="69"/>
        <v>-</v>
      </c>
      <c r="BO30" s="516" t="str">
        <f t="shared" si="69"/>
        <v>-</v>
      </c>
      <c r="BP30" s="516" t="str">
        <f t="shared" si="69"/>
        <v>-</v>
      </c>
      <c r="BQ30" s="516" t="str">
        <f t="shared" si="69"/>
        <v>-</v>
      </c>
      <c r="BR30" s="516" t="str">
        <f t="shared" si="10"/>
        <v>-------</v>
      </c>
      <c r="BS30" s="516" t="str">
        <f t="shared" si="11"/>
        <v>-</v>
      </c>
      <c r="BT30" s="454" t="str">
        <f>IF(INDEX(BR:BR,ROW())&lt;&gt;"-------",VLOOKUP($BR30,'CS Protocol Def'!$B:$O,12,FALSE),"-")</f>
        <v>-</v>
      </c>
      <c r="BU30" s="454" t="str">
        <f>IF(INDEX(BR:BR,ROW())&lt;&gt;"-------",VLOOKUP(INDEX(BR:BR,ROW()),'CS Protocol Def'!$B:$O,13,FALSE),"-")</f>
        <v>-</v>
      </c>
      <c r="BV30" s="454" t="str">
        <f>IF(INDEX(BR:BR,ROW())&lt;&gt;"-------",VLOOKUP($BR30,'CS Protocol Def'!$B:$P,15,FALSE),"-")</f>
        <v>-</v>
      </c>
      <c r="BW30" s="455" t="str">
        <f t="shared" si="12"/>
        <v>-</v>
      </c>
      <c r="BX30" s="515" t="str">
        <f>IF(INDEX(BR:BR,ROW())&lt;&gt;"-------",VLOOKUP($BR30,'CS Protocol Def'!$B:$Q,16,FALSE),"-")</f>
        <v>-</v>
      </c>
      <c r="BY30" s="455" t="str">
        <f>IF(INDEX(BR:BR,ROW())&lt;&gt;"-------",VLOOKUP(TEXT(BIN2DEC(CONCATENATE(K30,L30,M30,N30,O30,P30,Q30,R30,S30,T30)),"#"),'Country Codes'!A:B,2,FALSE),"-")</f>
        <v>-</v>
      </c>
      <c r="BZ30" s="491" t="str">
        <f>IF(BT30=BZ$3,VLOOKUP(CONCATENATE(X30,Y30,Z30,AA30,AB30,AC30),Characters!$B$3:$F$41,5,FALSE)&amp;
VLOOKUP(CONCATENATE(AD30,AE30,AF30,AG30,AH30,AI30),Characters!$B$3:$F$41,5,FALSE)&amp;
VLOOKUP(CONCATENATE(AJ30,AK30,AL30,AM30,AN30,AO30),Characters!$B$3:$F$41,5,FALSE)&amp;
VLOOKUP(CONCATENATE(AP30,AQ30,AR30,AS30,AT30,AU30),Characters!$B$3:$F$41,5,FALSE)&amp;
VLOOKUP(CONCATENATE(AV30,AW30,AX30,AY30,AZ30,BA30),Characters!$B$3:$F$41,5,FALSE)&amp;
VLOOKUP(CONCATENATE(BB30,BC30,BD30,BE30,BF30,BG30),Characters!$B$3:$F$41,5,FALSE)&amp;
VLOOKUP(CONCATENATE(BH30,BI30,BJ30,BK30,BL30,BM30),Characters!$B$3:$F$41,5,FALSE),"-")</f>
        <v>-</v>
      </c>
      <c r="CA30" s="471" t="str">
        <f t="shared" si="36"/>
        <v>-</v>
      </c>
      <c r="CB30" s="473" t="str">
        <f t="shared" si="37"/>
        <v>-</v>
      </c>
      <c r="CC30" s="475" t="str">
        <f t="shared" si="38"/>
        <v>-</v>
      </c>
      <c r="CD30" s="476" t="str">
        <f t="shared" si="39"/>
        <v>-</v>
      </c>
      <c r="CE30" s="476" t="str">
        <f t="shared" si="40"/>
        <v>-</v>
      </c>
      <c r="CF30" s="476" t="str">
        <f t="shared" si="41"/>
        <v>-</v>
      </c>
      <c r="CG30" s="476" t="str">
        <f t="shared" si="42"/>
        <v>-</v>
      </c>
      <c r="CH30" s="478" t="str">
        <f t="shared" si="43"/>
        <v>-</v>
      </c>
      <c r="CI30" s="480" t="str">
        <f t="shared" si="44"/>
        <v>-</v>
      </c>
      <c r="CJ30" s="480" t="str">
        <f t="shared" si="45"/>
        <v>-</v>
      </c>
      <c r="CK30" s="480" t="str">
        <f t="shared" si="46"/>
        <v>-</v>
      </c>
      <c r="CL30" s="480" t="str">
        <f t="shared" si="47"/>
        <v>-</v>
      </c>
      <c r="CM30" s="482" t="str">
        <f t="shared" si="48"/>
        <v>-</v>
      </c>
      <c r="CN30" s="483" t="str">
        <f t="shared" si="49"/>
        <v>-</v>
      </c>
      <c r="CO30" s="483" t="str">
        <f t="shared" si="50"/>
        <v>-</v>
      </c>
      <c r="CP30" s="483" t="str">
        <f t="shared" si="51"/>
        <v>-</v>
      </c>
      <c r="CQ30" s="493" t="str">
        <f t="shared" si="52"/>
        <v>-</v>
      </c>
      <c r="CR30" s="487" t="str">
        <f t="shared" si="53"/>
        <v>-</v>
      </c>
      <c r="CS30" s="490" t="str">
        <f t="shared" si="54"/>
        <v>-</v>
      </c>
      <c r="CT30" s="485" t="str">
        <f t="shared" si="55"/>
        <v>-</v>
      </c>
      <c r="CU30" s="485" t="str">
        <f t="shared" si="56"/>
        <v>-</v>
      </c>
      <c r="CV30" s="489" t="str">
        <f t="shared" si="57"/>
        <v>-</v>
      </c>
    </row>
    <row r="31" spans="6:100" x14ac:dyDescent="0.2">
      <c r="F31" s="495" t="str">
        <f t="shared" si="35"/>
        <v>-</v>
      </c>
      <c r="G31" s="495">
        <f t="shared" si="2"/>
        <v>0</v>
      </c>
      <c r="I31" s="456" t="str">
        <f t="shared" si="3"/>
        <v>-</v>
      </c>
      <c r="J31" s="516" t="str">
        <f t="shared" si="64"/>
        <v>-</v>
      </c>
      <c r="K31" s="516" t="str">
        <f t="shared" si="64"/>
        <v>-</v>
      </c>
      <c r="L31" s="516" t="str">
        <f t="shared" si="64"/>
        <v>-</v>
      </c>
      <c r="M31" s="516" t="str">
        <f t="shared" si="64"/>
        <v>-</v>
      </c>
      <c r="N31" s="516" t="str">
        <f t="shared" si="64"/>
        <v>-</v>
      </c>
      <c r="O31" s="516" t="str">
        <f t="shared" si="64"/>
        <v>-</v>
      </c>
      <c r="P31" s="516" t="str">
        <f t="shared" si="64"/>
        <v>-</v>
      </c>
      <c r="Q31" s="516" t="str">
        <f t="shared" si="64"/>
        <v>-</v>
      </c>
      <c r="R31" s="516" t="str">
        <f t="shared" si="64"/>
        <v>-</v>
      </c>
      <c r="S31" s="516" t="str">
        <f t="shared" si="64"/>
        <v>-</v>
      </c>
      <c r="T31" s="516" t="str">
        <f t="shared" si="65"/>
        <v>-</v>
      </c>
      <c r="U31" s="516" t="str">
        <f t="shared" si="65"/>
        <v>-</v>
      </c>
      <c r="V31" s="516" t="str">
        <f t="shared" si="65"/>
        <v>-</v>
      </c>
      <c r="W31" s="516" t="str">
        <f t="shared" si="65"/>
        <v>-</v>
      </c>
      <c r="X31" s="516" t="str">
        <f t="shared" si="65"/>
        <v>-</v>
      </c>
      <c r="Y31" s="516" t="str">
        <f t="shared" si="65"/>
        <v>-</v>
      </c>
      <c r="Z31" s="516" t="str">
        <f t="shared" si="65"/>
        <v>-</v>
      </c>
      <c r="AA31" s="516" t="str">
        <f t="shared" si="65"/>
        <v>-</v>
      </c>
      <c r="AB31" s="516" t="str">
        <f t="shared" si="65"/>
        <v>-</v>
      </c>
      <c r="AC31" s="516" t="str">
        <f t="shared" si="65"/>
        <v>-</v>
      </c>
      <c r="AD31" s="516" t="str">
        <f t="shared" si="66"/>
        <v>-</v>
      </c>
      <c r="AE31" s="516" t="str">
        <f t="shared" si="66"/>
        <v>-</v>
      </c>
      <c r="AF31" s="516" t="str">
        <f t="shared" si="66"/>
        <v>-</v>
      </c>
      <c r="AG31" s="516" t="str">
        <f t="shared" si="66"/>
        <v>-</v>
      </c>
      <c r="AH31" s="516" t="str">
        <f t="shared" si="66"/>
        <v>-</v>
      </c>
      <c r="AI31" s="516" t="str">
        <f t="shared" si="66"/>
        <v>-</v>
      </c>
      <c r="AJ31" s="516" t="str">
        <f t="shared" si="66"/>
        <v>-</v>
      </c>
      <c r="AK31" s="516" t="str">
        <f t="shared" si="66"/>
        <v>-</v>
      </c>
      <c r="AL31" s="516" t="str">
        <f t="shared" si="66"/>
        <v>-</v>
      </c>
      <c r="AM31" s="516" t="str">
        <f t="shared" si="66"/>
        <v>-</v>
      </c>
      <c r="AN31" s="516" t="str">
        <f t="shared" si="67"/>
        <v>-</v>
      </c>
      <c r="AO31" s="516" t="str">
        <f t="shared" si="67"/>
        <v>-</v>
      </c>
      <c r="AP31" s="516" t="str">
        <f t="shared" si="67"/>
        <v>-</v>
      </c>
      <c r="AQ31" s="516" t="str">
        <f t="shared" si="67"/>
        <v>-</v>
      </c>
      <c r="AR31" s="516" t="str">
        <f t="shared" si="67"/>
        <v>-</v>
      </c>
      <c r="AS31" s="516" t="str">
        <f t="shared" si="67"/>
        <v>-</v>
      </c>
      <c r="AT31" s="516" t="str">
        <f t="shared" si="67"/>
        <v>-</v>
      </c>
      <c r="AU31" s="516" t="str">
        <f t="shared" si="67"/>
        <v>-</v>
      </c>
      <c r="AV31" s="516" t="str">
        <f t="shared" si="67"/>
        <v>-</v>
      </c>
      <c r="AW31" s="516" t="str">
        <f t="shared" si="67"/>
        <v>-</v>
      </c>
      <c r="AX31" s="516" t="str">
        <f t="shared" si="68"/>
        <v>-</v>
      </c>
      <c r="AY31" s="516" t="str">
        <f t="shared" si="68"/>
        <v>-</v>
      </c>
      <c r="AZ31" s="516" t="str">
        <f t="shared" si="68"/>
        <v>-</v>
      </c>
      <c r="BA31" s="516" t="str">
        <f t="shared" si="68"/>
        <v>-</v>
      </c>
      <c r="BB31" s="516" t="str">
        <f t="shared" si="68"/>
        <v>-</v>
      </c>
      <c r="BC31" s="516" t="str">
        <f t="shared" si="68"/>
        <v>-</v>
      </c>
      <c r="BD31" s="516" t="str">
        <f t="shared" si="68"/>
        <v>-</v>
      </c>
      <c r="BE31" s="516" t="str">
        <f t="shared" si="68"/>
        <v>-</v>
      </c>
      <c r="BF31" s="516" t="str">
        <f t="shared" si="68"/>
        <v>-</v>
      </c>
      <c r="BG31" s="516" t="str">
        <f t="shared" si="68"/>
        <v>-</v>
      </c>
      <c r="BH31" s="516" t="str">
        <f t="shared" si="69"/>
        <v>-</v>
      </c>
      <c r="BI31" s="516" t="str">
        <f t="shared" si="69"/>
        <v>-</v>
      </c>
      <c r="BJ31" s="516" t="str">
        <f t="shared" si="69"/>
        <v>-</v>
      </c>
      <c r="BK31" s="516" t="str">
        <f t="shared" si="69"/>
        <v>-</v>
      </c>
      <c r="BL31" s="516" t="str">
        <f t="shared" si="69"/>
        <v>-</v>
      </c>
      <c r="BM31" s="516" t="str">
        <f t="shared" si="69"/>
        <v>-</v>
      </c>
      <c r="BN31" s="516" t="str">
        <f t="shared" si="69"/>
        <v>-</v>
      </c>
      <c r="BO31" s="516" t="str">
        <f t="shared" si="69"/>
        <v>-</v>
      </c>
      <c r="BP31" s="516" t="str">
        <f t="shared" si="69"/>
        <v>-</v>
      </c>
      <c r="BQ31" s="516" t="str">
        <f t="shared" si="69"/>
        <v>-</v>
      </c>
      <c r="BR31" s="516" t="str">
        <f t="shared" si="10"/>
        <v>-------</v>
      </c>
      <c r="BS31" s="516" t="str">
        <f t="shared" si="11"/>
        <v>-</v>
      </c>
      <c r="BT31" s="454" t="str">
        <f>IF(INDEX(BR:BR,ROW())&lt;&gt;"-------",VLOOKUP($BR31,'CS Protocol Def'!$B:$O,12,FALSE),"-")</f>
        <v>-</v>
      </c>
      <c r="BU31" s="454" t="str">
        <f>IF(INDEX(BR:BR,ROW())&lt;&gt;"-------",VLOOKUP(INDEX(BR:BR,ROW()),'CS Protocol Def'!$B:$O,13,FALSE),"-")</f>
        <v>-</v>
      </c>
      <c r="BV31" s="454" t="str">
        <f>IF(INDEX(BR:BR,ROW())&lt;&gt;"-------",VLOOKUP($BR31,'CS Protocol Def'!$B:$P,15,FALSE),"-")</f>
        <v>-</v>
      </c>
      <c r="BW31" s="455" t="str">
        <f t="shared" si="12"/>
        <v>-</v>
      </c>
      <c r="BX31" s="515" t="str">
        <f>IF(INDEX(BR:BR,ROW())&lt;&gt;"-------",VLOOKUP($BR31,'CS Protocol Def'!$B:$Q,16,FALSE),"-")</f>
        <v>-</v>
      </c>
      <c r="BY31" s="455" t="str">
        <f>IF(INDEX(BR:BR,ROW())&lt;&gt;"-------",VLOOKUP(TEXT(BIN2DEC(CONCATENATE(K31,L31,M31,N31,O31,P31,Q31,R31,S31,T31)),"#"),'Country Codes'!A:B,2,FALSE),"-")</f>
        <v>-</v>
      </c>
      <c r="BZ31" s="491" t="str">
        <f>IF(BT31=BZ$3,VLOOKUP(CONCATENATE(X31,Y31,Z31,AA31,AB31,AC31),Characters!$B$3:$F$41,5,FALSE)&amp;
VLOOKUP(CONCATENATE(AD31,AE31,AF31,AG31,AH31,AI31),Characters!$B$3:$F$41,5,FALSE)&amp;
VLOOKUP(CONCATENATE(AJ31,AK31,AL31,AM31,AN31,AO31),Characters!$B$3:$F$41,5,FALSE)&amp;
VLOOKUP(CONCATENATE(AP31,AQ31,AR31,AS31,AT31,AU31),Characters!$B$3:$F$41,5,FALSE)&amp;
VLOOKUP(CONCATENATE(AV31,AW31,AX31,AY31,AZ31,BA31),Characters!$B$3:$F$41,5,FALSE)&amp;
VLOOKUP(CONCATENATE(BB31,BC31,BD31,BE31,BF31,BG31),Characters!$B$3:$F$41,5,FALSE)&amp;
VLOOKUP(CONCATENATE(BH31,BI31,BJ31,BK31,BL31,BM31),Characters!$B$3:$F$41,5,FALSE),"-")</f>
        <v>-</v>
      </c>
      <c r="CA31" s="471" t="str">
        <f t="shared" si="36"/>
        <v>-</v>
      </c>
      <c r="CB31" s="473" t="str">
        <f t="shared" si="37"/>
        <v>-</v>
      </c>
      <c r="CC31" s="475" t="str">
        <f t="shared" si="38"/>
        <v>-</v>
      </c>
      <c r="CD31" s="476" t="str">
        <f t="shared" si="39"/>
        <v>-</v>
      </c>
      <c r="CE31" s="476" t="str">
        <f t="shared" si="40"/>
        <v>-</v>
      </c>
      <c r="CF31" s="476" t="str">
        <f t="shared" si="41"/>
        <v>-</v>
      </c>
      <c r="CG31" s="476" t="str">
        <f t="shared" si="42"/>
        <v>-</v>
      </c>
      <c r="CH31" s="478" t="str">
        <f t="shared" si="43"/>
        <v>-</v>
      </c>
      <c r="CI31" s="480" t="str">
        <f t="shared" si="44"/>
        <v>-</v>
      </c>
      <c r="CJ31" s="480" t="str">
        <f t="shared" si="45"/>
        <v>-</v>
      </c>
      <c r="CK31" s="480" t="str">
        <f t="shared" si="46"/>
        <v>-</v>
      </c>
      <c r="CL31" s="480" t="str">
        <f t="shared" si="47"/>
        <v>-</v>
      </c>
      <c r="CM31" s="482" t="str">
        <f t="shared" si="48"/>
        <v>-</v>
      </c>
      <c r="CN31" s="483" t="str">
        <f t="shared" si="49"/>
        <v>-</v>
      </c>
      <c r="CO31" s="483" t="str">
        <f t="shared" si="50"/>
        <v>-</v>
      </c>
      <c r="CP31" s="483" t="str">
        <f t="shared" si="51"/>
        <v>-</v>
      </c>
      <c r="CQ31" s="493" t="str">
        <f t="shared" si="52"/>
        <v>-</v>
      </c>
      <c r="CR31" s="487" t="str">
        <f t="shared" si="53"/>
        <v>-</v>
      </c>
      <c r="CS31" s="490" t="str">
        <f t="shared" si="54"/>
        <v>-</v>
      </c>
      <c r="CT31" s="485" t="str">
        <f t="shared" si="55"/>
        <v>-</v>
      </c>
      <c r="CU31" s="485" t="str">
        <f t="shared" si="56"/>
        <v>-</v>
      </c>
      <c r="CV31" s="489" t="str">
        <f t="shared" si="57"/>
        <v>-</v>
      </c>
    </row>
    <row r="32" spans="6:100" x14ac:dyDescent="0.2">
      <c r="F32" s="495" t="str">
        <f t="shared" si="35"/>
        <v>-</v>
      </c>
      <c r="G32" s="495">
        <f t="shared" si="2"/>
        <v>0</v>
      </c>
      <c r="I32" s="456" t="str">
        <f t="shared" si="3"/>
        <v>-</v>
      </c>
      <c r="J32" s="516" t="str">
        <f t="shared" si="64"/>
        <v>-</v>
      </c>
      <c r="K32" s="516" t="str">
        <f t="shared" si="64"/>
        <v>-</v>
      </c>
      <c r="L32" s="516" t="str">
        <f t="shared" si="64"/>
        <v>-</v>
      </c>
      <c r="M32" s="516" t="str">
        <f t="shared" si="64"/>
        <v>-</v>
      </c>
      <c r="N32" s="516" t="str">
        <f t="shared" si="64"/>
        <v>-</v>
      </c>
      <c r="O32" s="516" t="str">
        <f t="shared" si="64"/>
        <v>-</v>
      </c>
      <c r="P32" s="516" t="str">
        <f t="shared" si="64"/>
        <v>-</v>
      </c>
      <c r="Q32" s="516" t="str">
        <f t="shared" si="64"/>
        <v>-</v>
      </c>
      <c r="R32" s="516" t="str">
        <f t="shared" si="64"/>
        <v>-</v>
      </c>
      <c r="S32" s="516" t="str">
        <f t="shared" si="64"/>
        <v>-</v>
      </c>
      <c r="T32" s="516" t="str">
        <f t="shared" si="65"/>
        <v>-</v>
      </c>
      <c r="U32" s="516" t="str">
        <f t="shared" si="65"/>
        <v>-</v>
      </c>
      <c r="V32" s="516" t="str">
        <f t="shared" si="65"/>
        <v>-</v>
      </c>
      <c r="W32" s="516" t="str">
        <f t="shared" si="65"/>
        <v>-</v>
      </c>
      <c r="X32" s="516" t="str">
        <f t="shared" si="65"/>
        <v>-</v>
      </c>
      <c r="Y32" s="516" t="str">
        <f t="shared" si="65"/>
        <v>-</v>
      </c>
      <c r="Z32" s="516" t="str">
        <f t="shared" si="65"/>
        <v>-</v>
      </c>
      <c r="AA32" s="516" t="str">
        <f t="shared" si="65"/>
        <v>-</v>
      </c>
      <c r="AB32" s="516" t="str">
        <f t="shared" si="65"/>
        <v>-</v>
      </c>
      <c r="AC32" s="516" t="str">
        <f t="shared" si="65"/>
        <v>-</v>
      </c>
      <c r="AD32" s="516" t="str">
        <f t="shared" si="66"/>
        <v>-</v>
      </c>
      <c r="AE32" s="516" t="str">
        <f t="shared" si="66"/>
        <v>-</v>
      </c>
      <c r="AF32" s="516" t="str">
        <f t="shared" si="66"/>
        <v>-</v>
      </c>
      <c r="AG32" s="516" t="str">
        <f t="shared" si="66"/>
        <v>-</v>
      </c>
      <c r="AH32" s="516" t="str">
        <f t="shared" si="66"/>
        <v>-</v>
      </c>
      <c r="AI32" s="516" t="str">
        <f t="shared" si="66"/>
        <v>-</v>
      </c>
      <c r="AJ32" s="516" t="str">
        <f t="shared" si="66"/>
        <v>-</v>
      </c>
      <c r="AK32" s="516" t="str">
        <f t="shared" si="66"/>
        <v>-</v>
      </c>
      <c r="AL32" s="516" t="str">
        <f t="shared" si="66"/>
        <v>-</v>
      </c>
      <c r="AM32" s="516" t="str">
        <f t="shared" si="66"/>
        <v>-</v>
      </c>
      <c r="AN32" s="516" t="str">
        <f t="shared" si="67"/>
        <v>-</v>
      </c>
      <c r="AO32" s="516" t="str">
        <f t="shared" si="67"/>
        <v>-</v>
      </c>
      <c r="AP32" s="516" t="str">
        <f t="shared" si="67"/>
        <v>-</v>
      </c>
      <c r="AQ32" s="516" t="str">
        <f t="shared" si="67"/>
        <v>-</v>
      </c>
      <c r="AR32" s="516" t="str">
        <f t="shared" si="67"/>
        <v>-</v>
      </c>
      <c r="AS32" s="516" t="str">
        <f t="shared" si="67"/>
        <v>-</v>
      </c>
      <c r="AT32" s="516" t="str">
        <f t="shared" si="67"/>
        <v>-</v>
      </c>
      <c r="AU32" s="516" t="str">
        <f t="shared" si="67"/>
        <v>-</v>
      </c>
      <c r="AV32" s="516" t="str">
        <f t="shared" si="67"/>
        <v>-</v>
      </c>
      <c r="AW32" s="516" t="str">
        <f t="shared" si="67"/>
        <v>-</v>
      </c>
      <c r="AX32" s="516" t="str">
        <f t="shared" si="68"/>
        <v>-</v>
      </c>
      <c r="AY32" s="516" t="str">
        <f t="shared" si="68"/>
        <v>-</v>
      </c>
      <c r="AZ32" s="516" t="str">
        <f t="shared" si="68"/>
        <v>-</v>
      </c>
      <c r="BA32" s="516" t="str">
        <f t="shared" si="68"/>
        <v>-</v>
      </c>
      <c r="BB32" s="516" t="str">
        <f t="shared" si="68"/>
        <v>-</v>
      </c>
      <c r="BC32" s="516" t="str">
        <f t="shared" si="68"/>
        <v>-</v>
      </c>
      <c r="BD32" s="516" t="str">
        <f t="shared" si="68"/>
        <v>-</v>
      </c>
      <c r="BE32" s="516" t="str">
        <f t="shared" si="68"/>
        <v>-</v>
      </c>
      <c r="BF32" s="516" t="str">
        <f t="shared" si="68"/>
        <v>-</v>
      </c>
      <c r="BG32" s="516" t="str">
        <f t="shared" si="68"/>
        <v>-</v>
      </c>
      <c r="BH32" s="516" t="str">
        <f t="shared" si="69"/>
        <v>-</v>
      </c>
      <c r="BI32" s="516" t="str">
        <f t="shared" si="69"/>
        <v>-</v>
      </c>
      <c r="BJ32" s="516" t="str">
        <f t="shared" si="69"/>
        <v>-</v>
      </c>
      <c r="BK32" s="516" t="str">
        <f t="shared" si="69"/>
        <v>-</v>
      </c>
      <c r="BL32" s="516" t="str">
        <f t="shared" si="69"/>
        <v>-</v>
      </c>
      <c r="BM32" s="516" t="str">
        <f t="shared" si="69"/>
        <v>-</v>
      </c>
      <c r="BN32" s="516" t="str">
        <f t="shared" si="69"/>
        <v>-</v>
      </c>
      <c r="BO32" s="516" t="str">
        <f t="shared" si="69"/>
        <v>-</v>
      </c>
      <c r="BP32" s="516" t="str">
        <f t="shared" si="69"/>
        <v>-</v>
      </c>
      <c r="BQ32" s="516" t="str">
        <f t="shared" si="69"/>
        <v>-</v>
      </c>
      <c r="BR32" s="516" t="str">
        <f t="shared" si="10"/>
        <v>-------</v>
      </c>
      <c r="BS32" s="516" t="str">
        <f t="shared" si="11"/>
        <v>-</v>
      </c>
      <c r="BT32" s="454" t="str">
        <f>IF(INDEX(BR:BR,ROW())&lt;&gt;"-------",VLOOKUP($BR32,'CS Protocol Def'!$B:$O,12,FALSE),"-")</f>
        <v>-</v>
      </c>
      <c r="BU32" s="454" t="str">
        <f>IF(INDEX(BR:BR,ROW())&lt;&gt;"-------",VLOOKUP(INDEX(BR:BR,ROW()),'CS Protocol Def'!$B:$O,13,FALSE),"-")</f>
        <v>-</v>
      </c>
      <c r="BV32" s="454" t="str">
        <f>IF(INDEX(BR:BR,ROW())&lt;&gt;"-------",VLOOKUP($BR32,'CS Protocol Def'!$B:$P,15,FALSE),"-")</f>
        <v>-</v>
      </c>
      <c r="BW32" s="455" t="str">
        <f t="shared" si="12"/>
        <v>-</v>
      </c>
      <c r="BX32" s="515" t="str">
        <f>IF(INDEX(BR:BR,ROW())&lt;&gt;"-------",VLOOKUP($BR32,'CS Protocol Def'!$B:$Q,16,FALSE),"-")</f>
        <v>-</v>
      </c>
      <c r="BY32" s="455" t="str">
        <f>IF(INDEX(BR:BR,ROW())&lt;&gt;"-------",VLOOKUP(TEXT(BIN2DEC(CONCATENATE(K32,L32,M32,N32,O32,P32,Q32,R32,S32,T32)),"#"),'Country Codes'!A:B,2,FALSE),"-")</f>
        <v>-</v>
      </c>
      <c r="BZ32" s="491" t="str">
        <f>IF(BT32=BZ$3,VLOOKUP(CONCATENATE(X32,Y32,Z32,AA32,AB32,AC32),Characters!$B$3:$F$41,5,FALSE)&amp;
VLOOKUP(CONCATENATE(AD32,AE32,AF32,AG32,AH32,AI32),Characters!$B$3:$F$41,5,FALSE)&amp;
VLOOKUP(CONCATENATE(AJ32,AK32,AL32,AM32,AN32,AO32),Characters!$B$3:$F$41,5,FALSE)&amp;
VLOOKUP(CONCATENATE(AP32,AQ32,AR32,AS32,AT32,AU32),Characters!$B$3:$F$41,5,FALSE)&amp;
VLOOKUP(CONCATENATE(AV32,AW32,AX32,AY32,AZ32,BA32),Characters!$B$3:$F$41,5,FALSE)&amp;
VLOOKUP(CONCATENATE(BB32,BC32,BD32,BE32,BF32,BG32),Characters!$B$3:$F$41,5,FALSE)&amp;
VLOOKUP(CONCATENATE(BH32,BI32,BJ32,BK32,BL32,BM32),Characters!$B$3:$F$41,5,FALSE),"-")</f>
        <v>-</v>
      </c>
      <c r="CA32" s="471" t="str">
        <f t="shared" si="36"/>
        <v>-</v>
      </c>
      <c r="CB32" s="473" t="str">
        <f t="shared" si="37"/>
        <v>-</v>
      </c>
      <c r="CC32" s="475" t="str">
        <f t="shared" si="38"/>
        <v>-</v>
      </c>
      <c r="CD32" s="476" t="str">
        <f t="shared" si="39"/>
        <v>-</v>
      </c>
      <c r="CE32" s="476" t="str">
        <f t="shared" si="40"/>
        <v>-</v>
      </c>
      <c r="CF32" s="476" t="str">
        <f t="shared" si="41"/>
        <v>-</v>
      </c>
      <c r="CG32" s="476" t="str">
        <f t="shared" si="42"/>
        <v>-</v>
      </c>
      <c r="CH32" s="478" t="str">
        <f t="shared" si="43"/>
        <v>-</v>
      </c>
      <c r="CI32" s="480" t="str">
        <f t="shared" si="44"/>
        <v>-</v>
      </c>
      <c r="CJ32" s="480" t="str">
        <f t="shared" si="45"/>
        <v>-</v>
      </c>
      <c r="CK32" s="480" t="str">
        <f t="shared" si="46"/>
        <v>-</v>
      </c>
      <c r="CL32" s="480" t="str">
        <f t="shared" si="47"/>
        <v>-</v>
      </c>
      <c r="CM32" s="482" t="str">
        <f t="shared" si="48"/>
        <v>-</v>
      </c>
      <c r="CN32" s="483" t="str">
        <f t="shared" si="49"/>
        <v>-</v>
      </c>
      <c r="CO32" s="483" t="str">
        <f t="shared" si="50"/>
        <v>-</v>
      </c>
      <c r="CP32" s="483" t="str">
        <f t="shared" si="51"/>
        <v>-</v>
      </c>
      <c r="CQ32" s="493" t="str">
        <f t="shared" si="52"/>
        <v>-</v>
      </c>
      <c r="CR32" s="487" t="str">
        <f t="shared" si="53"/>
        <v>-</v>
      </c>
      <c r="CS32" s="490" t="str">
        <f t="shared" si="54"/>
        <v>-</v>
      </c>
      <c r="CT32" s="485" t="str">
        <f t="shared" si="55"/>
        <v>-</v>
      </c>
      <c r="CU32" s="485" t="str">
        <f t="shared" si="56"/>
        <v>-</v>
      </c>
      <c r="CV32" s="489" t="str">
        <f t="shared" si="57"/>
        <v>-</v>
      </c>
    </row>
    <row r="33" spans="6:100" x14ac:dyDescent="0.2">
      <c r="F33" s="495" t="str">
        <f t="shared" si="35"/>
        <v>-</v>
      </c>
      <c r="G33" s="495">
        <f t="shared" si="2"/>
        <v>0</v>
      </c>
      <c r="I33" s="456" t="str">
        <f t="shared" si="3"/>
        <v>-</v>
      </c>
      <c r="J33" s="516" t="str">
        <f t="shared" si="64"/>
        <v>-</v>
      </c>
      <c r="K33" s="516" t="str">
        <f t="shared" si="64"/>
        <v>-</v>
      </c>
      <c r="L33" s="516" t="str">
        <f t="shared" si="64"/>
        <v>-</v>
      </c>
      <c r="M33" s="516" t="str">
        <f t="shared" si="64"/>
        <v>-</v>
      </c>
      <c r="N33" s="516" t="str">
        <f t="shared" si="64"/>
        <v>-</v>
      </c>
      <c r="O33" s="516" t="str">
        <f t="shared" si="64"/>
        <v>-</v>
      </c>
      <c r="P33" s="516" t="str">
        <f t="shared" si="64"/>
        <v>-</v>
      </c>
      <c r="Q33" s="516" t="str">
        <f t="shared" si="64"/>
        <v>-</v>
      </c>
      <c r="R33" s="516" t="str">
        <f t="shared" si="64"/>
        <v>-</v>
      </c>
      <c r="S33" s="516" t="str">
        <f t="shared" si="64"/>
        <v>-</v>
      </c>
      <c r="T33" s="516" t="str">
        <f t="shared" si="65"/>
        <v>-</v>
      </c>
      <c r="U33" s="516" t="str">
        <f t="shared" si="65"/>
        <v>-</v>
      </c>
      <c r="V33" s="516" t="str">
        <f t="shared" si="65"/>
        <v>-</v>
      </c>
      <c r="W33" s="516" t="str">
        <f t="shared" si="65"/>
        <v>-</v>
      </c>
      <c r="X33" s="516" t="str">
        <f t="shared" si="65"/>
        <v>-</v>
      </c>
      <c r="Y33" s="516" t="str">
        <f t="shared" si="65"/>
        <v>-</v>
      </c>
      <c r="Z33" s="516" t="str">
        <f t="shared" si="65"/>
        <v>-</v>
      </c>
      <c r="AA33" s="516" t="str">
        <f t="shared" si="65"/>
        <v>-</v>
      </c>
      <c r="AB33" s="516" t="str">
        <f t="shared" si="65"/>
        <v>-</v>
      </c>
      <c r="AC33" s="516" t="str">
        <f t="shared" si="65"/>
        <v>-</v>
      </c>
      <c r="AD33" s="516" t="str">
        <f t="shared" si="66"/>
        <v>-</v>
      </c>
      <c r="AE33" s="516" t="str">
        <f t="shared" si="66"/>
        <v>-</v>
      </c>
      <c r="AF33" s="516" t="str">
        <f t="shared" si="66"/>
        <v>-</v>
      </c>
      <c r="AG33" s="516" t="str">
        <f t="shared" si="66"/>
        <v>-</v>
      </c>
      <c r="AH33" s="516" t="str">
        <f t="shared" si="66"/>
        <v>-</v>
      </c>
      <c r="AI33" s="516" t="str">
        <f t="shared" si="66"/>
        <v>-</v>
      </c>
      <c r="AJ33" s="516" t="str">
        <f t="shared" si="66"/>
        <v>-</v>
      </c>
      <c r="AK33" s="516" t="str">
        <f t="shared" si="66"/>
        <v>-</v>
      </c>
      <c r="AL33" s="516" t="str">
        <f t="shared" si="66"/>
        <v>-</v>
      </c>
      <c r="AM33" s="516" t="str">
        <f t="shared" si="66"/>
        <v>-</v>
      </c>
      <c r="AN33" s="516" t="str">
        <f t="shared" si="67"/>
        <v>-</v>
      </c>
      <c r="AO33" s="516" t="str">
        <f t="shared" si="67"/>
        <v>-</v>
      </c>
      <c r="AP33" s="516" t="str">
        <f t="shared" si="67"/>
        <v>-</v>
      </c>
      <c r="AQ33" s="516" t="str">
        <f t="shared" si="67"/>
        <v>-</v>
      </c>
      <c r="AR33" s="516" t="str">
        <f t="shared" si="67"/>
        <v>-</v>
      </c>
      <c r="AS33" s="516" t="str">
        <f t="shared" si="67"/>
        <v>-</v>
      </c>
      <c r="AT33" s="516" t="str">
        <f t="shared" si="67"/>
        <v>-</v>
      </c>
      <c r="AU33" s="516" t="str">
        <f t="shared" si="67"/>
        <v>-</v>
      </c>
      <c r="AV33" s="516" t="str">
        <f t="shared" si="67"/>
        <v>-</v>
      </c>
      <c r="AW33" s="516" t="str">
        <f t="shared" si="67"/>
        <v>-</v>
      </c>
      <c r="AX33" s="516" t="str">
        <f t="shared" si="68"/>
        <v>-</v>
      </c>
      <c r="AY33" s="516" t="str">
        <f t="shared" si="68"/>
        <v>-</v>
      </c>
      <c r="AZ33" s="516" t="str">
        <f t="shared" si="68"/>
        <v>-</v>
      </c>
      <c r="BA33" s="516" t="str">
        <f t="shared" si="68"/>
        <v>-</v>
      </c>
      <c r="BB33" s="516" t="str">
        <f t="shared" si="68"/>
        <v>-</v>
      </c>
      <c r="BC33" s="516" t="str">
        <f t="shared" si="68"/>
        <v>-</v>
      </c>
      <c r="BD33" s="516" t="str">
        <f t="shared" si="68"/>
        <v>-</v>
      </c>
      <c r="BE33" s="516" t="str">
        <f t="shared" si="68"/>
        <v>-</v>
      </c>
      <c r="BF33" s="516" t="str">
        <f t="shared" si="68"/>
        <v>-</v>
      </c>
      <c r="BG33" s="516" t="str">
        <f t="shared" si="68"/>
        <v>-</v>
      </c>
      <c r="BH33" s="516" t="str">
        <f t="shared" si="69"/>
        <v>-</v>
      </c>
      <c r="BI33" s="516" t="str">
        <f t="shared" si="69"/>
        <v>-</v>
      </c>
      <c r="BJ33" s="516" t="str">
        <f t="shared" si="69"/>
        <v>-</v>
      </c>
      <c r="BK33" s="516" t="str">
        <f t="shared" si="69"/>
        <v>-</v>
      </c>
      <c r="BL33" s="516" t="str">
        <f t="shared" si="69"/>
        <v>-</v>
      </c>
      <c r="BM33" s="516" t="str">
        <f t="shared" si="69"/>
        <v>-</v>
      </c>
      <c r="BN33" s="516" t="str">
        <f t="shared" si="69"/>
        <v>-</v>
      </c>
      <c r="BO33" s="516" t="str">
        <f t="shared" si="69"/>
        <v>-</v>
      </c>
      <c r="BP33" s="516" t="str">
        <f t="shared" si="69"/>
        <v>-</v>
      </c>
      <c r="BQ33" s="516" t="str">
        <f t="shared" si="69"/>
        <v>-</v>
      </c>
      <c r="BR33" s="516" t="str">
        <f t="shared" si="10"/>
        <v>-------</v>
      </c>
      <c r="BS33" s="516" t="str">
        <f t="shared" si="11"/>
        <v>-</v>
      </c>
      <c r="BT33" s="454" t="str">
        <f>IF(INDEX(BR:BR,ROW())&lt;&gt;"-------",VLOOKUP($BR33,'CS Protocol Def'!$B:$O,12,FALSE),"-")</f>
        <v>-</v>
      </c>
      <c r="BU33" s="454" t="str">
        <f>IF(INDEX(BR:BR,ROW())&lt;&gt;"-------",VLOOKUP(INDEX(BR:BR,ROW()),'CS Protocol Def'!$B:$O,13,FALSE),"-")</f>
        <v>-</v>
      </c>
      <c r="BV33" s="454" t="str">
        <f>IF(INDEX(BR:BR,ROW())&lt;&gt;"-------",VLOOKUP($BR33,'CS Protocol Def'!$B:$P,15,FALSE),"-")</f>
        <v>-</v>
      </c>
      <c r="BW33" s="455" t="str">
        <f t="shared" si="12"/>
        <v>-</v>
      </c>
      <c r="BX33" s="515" t="str">
        <f>IF(INDEX(BR:BR,ROW())&lt;&gt;"-------",VLOOKUP($BR33,'CS Protocol Def'!$B:$Q,16,FALSE),"-")</f>
        <v>-</v>
      </c>
      <c r="BY33" s="455" t="str">
        <f>IF(INDEX(BR:BR,ROW())&lt;&gt;"-------",VLOOKUP(TEXT(BIN2DEC(CONCATENATE(K33,L33,M33,N33,O33,P33,Q33,R33,S33,T33)),"#"),'Country Codes'!A:B,2,FALSE),"-")</f>
        <v>-</v>
      </c>
      <c r="BZ33" s="491" t="str">
        <f>IF(BT33=BZ$3,VLOOKUP(CONCATENATE(X33,Y33,Z33,AA33,AB33,AC33),Characters!$B$3:$F$41,5,FALSE)&amp;
VLOOKUP(CONCATENATE(AD33,AE33,AF33,AG33,AH33,AI33),Characters!$B$3:$F$41,5,FALSE)&amp;
VLOOKUP(CONCATENATE(AJ33,AK33,AL33,AM33,AN33,AO33),Characters!$B$3:$F$41,5,FALSE)&amp;
VLOOKUP(CONCATENATE(AP33,AQ33,AR33,AS33,AT33,AU33),Characters!$B$3:$F$41,5,FALSE)&amp;
VLOOKUP(CONCATENATE(AV33,AW33,AX33,AY33,AZ33,BA33),Characters!$B$3:$F$41,5,FALSE)&amp;
VLOOKUP(CONCATENATE(BB33,BC33,BD33,BE33,BF33,BG33),Characters!$B$3:$F$41,5,FALSE)&amp;
VLOOKUP(CONCATENATE(BH33,BI33,BJ33,BK33,BL33,BM33),Characters!$B$3:$F$41,5,FALSE),"-")</f>
        <v>-</v>
      </c>
      <c r="CA33" s="471" t="str">
        <f t="shared" si="36"/>
        <v>-</v>
      </c>
      <c r="CB33" s="473" t="str">
        <f t="shared" si="37"/>
        <v>-</v>
      </c>
      <c r="CC33" s="475" t="str">
        <f t="shared" si="38"/>
        <v>-</v>
      </c>
      <c r="CD33" s="476" t="str">
        <f t="shared" si="39"/>
        <v>-</v>
      </c>
      <c r="CE33" s="476" t="str">
        <f t="shared" si="40"/>
        <v>-</v>
      </c>
      <c r="CF33" s="476" t="str">
        <f t="shared" si="41"/>
        <v>-</v>
      </c>
      <c r="CG33" s="476" t="str">
        <f t="shared" si="42"/>
        <v>-</v>
      </c>
      <c r="CH33" s="478" t="str">
        <f t="shared" si="43"/>
        <v>-</v>
      </c>
      <c r="CI33" s="480" t="str">
        <f t="shared" si="44"/>
        <v>-</v>
      </c>
      <c r="CJ33" s="480" t="str">
        <f t="shared" si="45"/>
        <v>-</v>
      </c>
      <c r="CK33" s="480" t="str">
        <f t="shared" si="46"/>
        <v>-</v>
      </c>
      <c r="CL33" s="480" t="str">
        <f t="shared" si="47"/>
        <v>-</v>
      </c>
      <c r="CM33" s="482" t="str">
        <f t="shared" si="48"/>
        <v>-</v>
      </c>
      <c r="CN33" s="483" t="str">
        <f t="shared" si="49"/>
        <v>-</v>
      </c>
      <c r="CO33" s="483" t="str">
        <f t="shared" si="50"/>
        <v>-</v>
      </c>
      <c r="CP33" s="483" t="str">
        <f t="shared" si="51"/>
        <v>-</v>
      </c>
      <c r="CQ33" s="493" t="str">
        <f t="shared" si="52"/>
        <v>-</v>
      </c>
      <c r="CR33" s="487" t="str">
        <f t="shared" si="53"/>
        <v>-</v>
      </c>
      <c r="CS33" s="490" t="str">
        <f t="shared" si="54"/>
        <v>-</v>
      </c>
      <c r="CT33" s="485" t="str">
        <f t="shared" si="55"/>
        <v>-</v>
      </c>
      <c r="CU33" s="485" t="str">
        <f t="shared" si="56"/>
        <v>-</v>
      </c>
      <c r="CV33" s="489" t="str">
        <f t="shared" si="57"/>
        <v>-</v>
      </c>
    </row>
    <row r="34" spans="6:100" x14ac:dyDescent="0.2">
      <c r="F34" s="495" t="str">
        <f t="shared" si="35"/>
        <v>-</v>
      </c>
      <c r="G34" s="495">
        <f t="shared" si="2"/>
        <v>0</v>
      </c>
      <c r="I34" s="456" t="str">
        <f t="shared" si="3"/>
        <v>-</v>
      </c>
      <c r="J34" s="516" t="str">
        <f t="shared" si="64"/>
        <v>-</v>
      </c>
      <c r="K34" s="516" t="str">
        <f t="shared" si="64"/>
        <v>-</v>
      </c>
      <c r="L34" s="516" t="str">
        <f t="shared" si="64"/>
        <v>-</v>
      </c>
      <c r="M34" s="516" t="str">
        <f t="shared" si="64"/>
        <v>-</v>
      </c>
      <c r="N34" s="516" t="str">
        <f t="shared" si="64"/>
        <v>-</v>
      </c>
      <c r="O34" s="516" t="str">
        <f t="shared" si="64"/>
        <v>-</v>
      </c>
      <c r="P34" s="516" t="str">
        <f t="shared" si="64"/>
        <v>-</v>
      </c>
      <c r="Q34" s="516" t="str">
        <f t="shared" si="64"/>
        <v>-</v>
      </c>
      <c r="R34" s="516" t="str">
        <f t="shared" si="64"/>
        <v>-</v>
      </c>
      <c r="S34" s="516" t="str">
        <f t="shared" si="64"/>
        <v>-</v>
      </c>
      <c r="T34" s="516" t="str">
        <f t="shared" si="65"/>
        <v>-</v>
      </c>
      <c r="U34" s="516" t="str">
        <f t="shared" si="65"/>
        <v>-</v>
      </c>
      <c r="V34" s="516" t="str">
        <f t="shared" si="65"/>
        <v>-</v>
      </c>
      <c r="W34" s="516" t="str">
        <f t="shared" si="65"/>
        <v>-</v>
      </c>
      <c r="X34" s="516" t="str">
        <f t="shared" si="65"/>
        <v>-</v>
      </c>
      <c r="Y34" s="516" t="str">
        <f t="shared" si="65"/>
        <v>-</v>
      </c>
      <c r="Z34" s="516" t="str">
        <f t="shared" si="65"/>
        <v>-</v>
      </c>
      <c r="AA34" s="516" t="str">
        <f t="shared" si="65"/>
        <v>-</v>
      </c>
      <c r="AB34" s="516" t="str">
        <f t="shared" si="65"/>
        <v>-</v>
      </c>
      <c r="AC34" s="516" t="str">
        <f t="shared" si="65"/>
        <v>-</v>
      </c>
      <c r="AD34" s="516" t="str">
        <f t="shared" si="66"/>
        <v>-</v>
      </c>
      <c r="AE34" s="516" t="str">
        <f t="shared" si="66"/>
        <v>-</v>
      </c>
      <c r="AF34" s="516" t="str">
        <f t="shared" si="66"/>
        <v>-</v>
      </c>
      <c r="AG34" s="516" t="str">
        <f t="shared" si="66"/>
        <v>-</v>
      </c>
      <c r="AH34" s="516" t="str">
        <f t="shared" si="66"/>
        <v>-</v>
      </c>
      <c r="AI34" s="516" t="str">
        <f t="shared" si="66"/>
        <v>-</v>
      </c>
      <c r="AJ34" s="516" t="str">
        <f t="shared" si="66"/>
        <v>-</v>
      </c>
      <c r="AK34" s="516" t="str">
        <f t="shared" si="66"/>
        <v>-</v>
      </c>
      <c r="AL34" s="516" t="str">
        <f t="shared" si="66"/>
        <v>-</v>
      </c>
      <c r="AM34" s="516" t="str">
        <f t="shared" si="66"/>
        <v>-</v>
      </c>
      <c r="AN34" s="516" t="str">
        <f t="shared" si="67"/>
        <v>-</v>
      </c>
      <c r="AO34" s="516" t="str">
        <f t="shared" si="67"/>
        <v>-</v>
      </c>
      <c r="AP34" s="516" t="str">
        <f t="shared" si="67"/>
        <v>-</v>
      </c>
      <c r="AQ34" s="516" t="str">
        <f t="shared" si="67"/>
        <v>-</v>
      </c>
      <c r="AR34" s="516" t="str">
        <f t="shared" si="67"/>
        <v>-</v>
      </c>
      <c r="AS34" s="516" t="str">
        <f t="shared" si="67"/>
        <v>-</v>
      </c>
      <c r="AT34" s="516" t="str">
        <f t="shared" si="67"/>
        <v>-</v>
      </c>
      <c r="AU34" s="516" t="str">
        <f t="shared" si="67"/>
        <v>-</v>
      </c>
      <c r="AV34" s="516" t="str">
        <f t="shared" si="67"/>
        <v>-</v>
      </c>
      <c r="AW34" s="516" t="str">
        <f t="shared" si="67"/>
        <v>-</v>
      </c>
      <c r="AX34" s="516" t="str">
        <f t="shared" si="68"/>
        <v>-</v>
      </c>
      <c r="AY34" s="516" t="str">
        <f t="shared" si="68"/>
        <v>-</v>
      </c>
      <c r="AZ34" s="516" t="str">
        <f t="shared" si="68"/>
        <v>-</v>
      </c>
      <c r="BA34" s="516" t="str">
        <f t="shared" si="68"/>
        <v>-</v>
      </c>
      <c r="BB34" s="516" t="str">
        <f t="shared" si="68"/>
        <v>-</v>
      </c>
      <c r="BC34" s="516" t="str">
        <f t="shared" si="68"/>
        <v>-</v>
      </c>
      <c r="BD34" s="516" t="str">
        <f t="shared" si="68"/>
        <v>-</v>
      </c>
      <c r="BE34" s="516" t="str">
        <f t="shared" si="68"/>
        <v>-</v>
      </c>
      <c r="BF34" s="516" t="str">
        <f t="shared" si="68"/>
        <v>-</v>
      </c>
      <c r="BG34" s="516" t="str">
        <f t="shared" si="68"/>
        <v>-</v>
      </c>
      <c r="BH34" s="516" t="str">
        <f t="shared" si="69"/>
        <v>-</v>
      </c>
      <c r="BI34" s="516" t="str">
        <f t="shared" si="69"/>
        <v>-</v>
      </c>
      <c r="BJ34" s="516" t="str">
        <f t="shared" si="69"/>
        <v>-</v>
      </c>
      <c r="BK34" s="516" t="str">
        <f t="shared" si="69"/>
        <v>-</v>
      </c>
      <c r="BL34" s="516" t="str">
        <f t="shared" si="69"/>
        <v>-</v>
      </c>
      <c r="BM34" s="516" t="str">
        <f t="shared" si="69"/>
        <v>-</v>
      </c>
      <c r="BN34" s="516" t="str">
        <f t="shared" si="69"/>
        <v>-</v>
      </c>
      <c r="BO34" s="516" t="str">
        <f t="shared" si="69"/>
        <v>-</v>
      </c>
      <c r="BP34" s="516" t="str">
        <f t="shared" si="69"/>
        <v>-</v>
      </c>
      <c r="BQ34" s="516" t="str">
        <f t="shared" si="69"/>
        <v>-</v>
      </c>
      <c r="BR34" s="516" t="str">
        <f t="shared" si="10"/>
        <v>-------</v>
      </c>
      <c r="BS34" s="516" t="str">
        <f t="shared" si="11"/>
        <v>-</v>
      </c>
      <c r="BT34" s="454" t="str">
        <f>IF(INDEX(BR:BR,ROW())&lt;&gt;"-------",VLOOKUP($BR34,'CS Protocol Def'!$B:$O,12,FALSE),"-")</f>
        <v>-</v>
      </c>
      <c r="BU34" s="454" t="str">
        <f>IF(INDEX(BR:BR,ROW())&lt;&gt;"-------",VLOOKUP(INDEX(BR:BR,ROW()),'CS Protocol Def'!$B:$O,13,FALSE),"-")</f>
        <v>-</v>
      </c>
      <c r="BV34" s="454" t="str">
        <f>IF(INDEX(BR:BR,ROW())&lt;&gt;"-------",VLOOKUP($BR34,'CS Protocol Def'!$B:$P,15,FALSE),"-")</f>
        <v>-</v>
      </c>
      <c r="BW34" s="455" t="str">
        <f t="shared" si="12"/>
        <v>-</v>
      </c>
      <c r="BX34" s="515" t="str">
        <f>IF(INDEX(BR:BR,ROW())&lt;&gt;"-------",VLOOKUP($BR34,'CS Protocol Def'!$B:$Q,16,FALSE),"-")</f>
        <v>-</v>
      </c>
      <c r="BY34" s="455" t="str">
        <f>IF(INDEX(BR:BR,ROW())&lt;&gt;"-------",VLOOKUP(TEXT(BIN2DEC(CONCATENATE(K34,L34,M34,N34,O34,P34,Q34,R34,S34,T34)),"#"),'Country Codes'!A:B,2,FALSE),"-")</f>
        <v>-</v>
      </c>
      <c r="BZ34" s="491" t="str">
        <f>IF(BT34=BZ$3,VLOOKUP(CONCATENATE(X34,Y34,Z34,AA34,AB34,AC34),Characters!$B$3:$F$41,5,FALSE)&amp;
VLOOKUP(CONCATENATE(AD34,AE34,AF34,AG34,AH34,AI34),Characters!$B$3:$F$41,5,FALSE)&amp;
VLOOKUP(CONCATENATE(AJ34,AK34,AL34,AM34,AN34,AO34),Characters!$B$3:$F$41,5,FALSE)&amp;
VLOOKUP(CONCATENATE(AP34,AQ34,AR34,AS34,AT34,AU34),Characters!$B$3:$F$41,5,FALSE)&amp;
VLOOKUP(CONCATENATE(AV34,AW34,AX34,AY34,AZ34,BA34),Characters!$B$3:$F$41,5,FALSE)&amp;
VLOOKUP(CONCATENATE(BB34,BC34,BD34,BE34,BF34,BG34),Characters!$B$3:$F$41,5,FALSE)&amp;
VLOOKUP(CONCATENATE(BH34,BI34,BJ34,BK34,BL34,BM34),Characters!$B$3:$F$41,5,FALSE),"-")</f>
        <v>-</v>
      </c>
      <c r="CA34" s="471" t="str">
        <f t="shared" si="36"/>
        <v>-</v>
      </c>
      <c r="CB34" s="473" t="str">
        <f t="shared" si="37"/>
        <v>-</v>
      </c>
      <c r="CC34" s="475" t="str">
        <f t="shared" si="38"/>
        <v>-</v>
      </c>
      <c r="CD34" s="476" t="str">
        <f t="shared" si="39"/>
        <v>-</v>
      </c>
      <c r="CE34" s="476" t="str">
        <f t="shared" si="40"/>
        <v>-</v>
      </c>
      <c r="CF34" s="476" t="str">
        <f t="shared" si="41"/>
        <v>-</v>
      </c>
      <c r="CG34" s="476" t="str">
        <f t="shared" si="42"/>
        <v>-</v>
      </c>
      <c r="CH34" s="478" t="str">
        <f t="shared" si="43"/>
        <v>-</v>
      </c>
      <c r="CI34" s="480" t="str">
        <f t="shared" si="44"/>
        <v>-</v>
      </c>
      <c r="CJ34" s="480" t="str">
        <f t="shared" si="45"/>
        <v>-</v>
      </c>
      <c r="CK34" s="480" t="str">
        <f t="shared" si="46"/>
        <v>-</v>
      </c>
      <c r="CL34" s="480" t="str">
        <f t="shared" si="47"/>
        <v>-</v>
      </c>
      <c r="CM34" s="482" t="str">
        <f t="shared" si="48"/>
        <v>-</v>
      </c>
      <c r="CN34" s="483" t="str">
        <f t="shared" si="49"/>
        <v>-</v>
      </c>
      <c r="CO34" s="483" t="str">
        <f t="shared" si="50"/>
        <v>-</v>
      </c>
      <c r="CP34" s="483" t="str">
        <f t="shared" si="51"/>
        <v>-</v>
      </c>
      <c r="CQ34" s="493" t="str">
        <f t="shared" si="52"/>
        <v>-</v>
      </c>
      <c r="CR34" s="487" t="str">
        <f t="shared" si="53"/>
        <v>-</v>
      </c>
      <c r="CS34" s="490" t="str">
        <f t="shared" si="54"/>
        <v>-</v>
      </c>
      <c r="CT34" s="485" t="str">
        <f t="shared" si="55"/>
        <v>-</v>
      </c>
      <c r="CU34" s="485" t="str">
        <f t="shared" si="56"/>
        <v>-</v>
      </c>
      <c r="CV34" s="489" t="str">
        <f t="shared" si="57"/>
        <v>-</v>
      </c>
    </row>
    <row r="35" spans="6:100" x14ac:dyDescent="0.2">
      <c r="F35" s="495" t="str">
        <f t="shared" si="35"/>
        <v>-</v>
      </c>
      <c r="G35" s="495">
        <f t="shared" si="2"/>
        <v>0</v>
      </c>
      <c r="I35" s="456" t="str">
        <f t="shared" si="3"/>
        <v>-</v>
      </c>
      <c r="J35" s="516" t="str">
        <f t="shared" ref="J35:S44" si="70">IF(LEN(INDEX($I:$I,ROW()))=60,MID(INDEX($I:$I,ROW()),INDEX($4:$4,COLUMN())-25,1),"-")</f>
        <v>-</v>
      </c>
      <c r="K35" s="516" t="str">
        <f t="shared" si="70"/>
        <v>-</v>
      </c>
      <c r="L35" s="516" t="str">
        <f t="shared" si="70"/>
        <v>-</v>
      </c>
      <c r="M35" s="516" t="str">
        <f t="shared" si="70"/>
        <v>-</v>
      </c>
      <c r="N35" s="516" t="str">
        <f t="shared" si="70"/>
        <v>-</v>
      </c>
      <c r="O35" s="516" t="str">
        <f t="shared" si="70"/>
        <v>-</v>
      </c>
      <c r="P35" s="516" t="str">
        <f t="shared" si="70"/>
        <v>-</v>
      </c>
      <c r="Q35" s="516" t="str">
        <f t="shared" si="70"/>
        <v>-</v>
      </c>
      <c r="R35" s="516" t="str">
        <f t="shared" si="70"/>
        <v>-</v>
      </c>
      <c r="S35" s="516" t="str">
        <f t="shared" si="70"/>
        <v>-</v>
      </c>
      <c r="T35" s="516" t="str">
        <f t="shared" ref="T35:AC44" si="71">IF(LEN(INDEX($I:$I,ROW()))=60,MID(INDEX($I:$I,ROW()),INDEX($4:$4,COLUMN())-25,1),"-")</f>
        <v>-</v>
      </c>
      <c r="U35" s="516" t="str">
        <f t="shared" si="71"/>
        <v>-</v>
      </c>
      <c r="V35" s="516" t="str">
        <f t="shared" si="71"/>
        <v>-</v>
      </c>
      <c r="W35" s="516" t="str">
        <f t="shared" si="71"/>
        <v>-</v>
      </c>
      <c r="X35" s="516" t="str">
        <f t="shared" si="71"/>
        <v>-</v>
      </c>
      <c r="Y35" s="516" t="str">
        <f t="shared" si="71"/>
        <v>-</v>
      </c>
      <c r="Z35" s="516" t="str">
        <f t="shared" si="71"/>
        <v>-</v>
      </c>
      <c r="AA35" s="516" t="str">
        <f t="shared" si="71"/>
        <v>-</v>
      </c>
      <c r="AB35" s="516" t="str">
        <f t="shared" si="71"/>
        <v>-</v>
      </c>
      <c r="AC35" s="516" t="str">
        <f t="shared" si="71"/>
        <v>-</v>
      </c>
      <c r="AD35" s="516" t="str">
        <f t="shared" ref="AD35:AM44" si="72">IF(LEN(INDEX($I:$I,ROW()))=60,MID(INDEX($I:$I,ROW()),INDEX($4:$4,COLUMN())-25,1),"-")</f>
        <v>-</v>
      </c>
      <c r="AE35" s="516" t="str">
        <f t="shared" si="72"/>
        <v>-</v>
      </c>
      <c r="AF35" s="516" t="str">
        <f t="shared" si="72"/>
        <v>-</v>
      </c>
      <c r="AG35" s="516" t="str">
        <f t="shared" si="72"/>
        <v>-</v>
      </c>
      <c r="AH35" s="516" t="str">
        <f t="shared" si="72"/>
        <v>-</v>
      </c>
      <c r="AI35" s="516" t="str">
        <f t="shared" si="72"/>
        <v>-</v>
      </c>
      <c r="AJ35" s="516" t="str">
        <f t="shared" si="72"/>
        <v>-</v>
      </c>
      <c r="AK35" s="516" t="str">
        <f t="shared" si="72"/>
        <v>-</v>
      </c>
      <c r="AL35" s="516" t="str">
        <f t="shared" si="72"/>
        <v>-</v>
      </c>
      <c r="AM35" s="516" t="str">
        <f t="shared" si="72"/>
        <v>-</v>
      </c>
      <c r="AN35" s="516" t="str">
        <f t="shared" ref="AN35:AW44" si="73">IF(LEN(INDEX($I:$I,ROW()))=60,MID(INDEX($I:$I,ROW()),INDEX($4:$4,COLUMN())-25,1),"-")</f>
        <v>-</v>
      </c>
      <c r="AO35" s="516" t="str">
        <f t="shared" si="73"/>
        <v>-</v>
      </c>
      <c r="AP35" s="516" t="str">
        <f t="shared" si="73"/>
        <v>-</v>
      </c>
      <c r="AQ35" s="516" t="str">
        <f t="shared" si="73"/>
        <v>-</v>
      </c>
      <c r="AR35" s="516" t="str">
        <f t="shared" si="73"/>
        <v>-</v>
      </c>
      <c r="AS35" s="516" t="str">
        <f t="shared" si="73"/>
        <v>-</v>
      </c>
      <c r="AT35" s="516" t="str">
        <f t="shared" si="73"/>
        <v>-</v>
      </c>
      <c r="AU35" s="516" t="str">
        <f t="shared" si="73"/>
        <v>-</v>
      </c>
      <c r="AV35" s="516" t="str">
        <f t="shared" si="73"/>
        <v>-</v>
      </c>
      <c r="AW35" s="516" t="str">
        <f t="shared" si="73"/>
        <v>-</v>
      </c>
      <c r="AX35" s="516" t="str">
        <f t="shared" ref="AX35:BG44" si="74">IF(LEN(INDEX($I:$I,ROW()))=60,MID(INDEX($I:$I,ROW()),INDEX($4:$4,COLUMN())-25,1),"-")</f>
        <v>-</v>
      </c>
      <c r="AY35" s="516" t="str">
        <f t="shared" si="74"/>
        <v>-</v>
      </c>
      <c r="AZ35" s="516" t="str">
        <f t="shared" si="74"/>
        <v>-</v>
      </c>
      <c r="BA35" s="516" t="str">
        <f t="shared" si="74"/>
        <v>-</v>
      </c>
      <c r="BB35" s="516" t="str">
        <f t="shared" si="74"/>
        <v>-</v>
      </c>
      <c r="BC35" s="516" t="str">
        <f t="shared" si="74"/>
        <v>-</v>
      </c>
      <c r="BD35" s="516" t="str">
        <f t="shared" si="74"/>
        <v>-</v>
      </c>
      <c r="BE35" s="516" t="str">
        <f t="shared" si="74"/>
        <v>-</v>
      </c>
      <c r="BF35" s="516" t="str">
        <f t="shared" si="74"/>
        <v>-</v>
      </c>
      <c r="BG35" s="516" t="str">
        <f t="shared" si="74"/>
        <v>-</v>
      </c>
      <c r="BH35" s="516" t="str">
        <f t="shared" ref="BH35:BQ44" si="75">IF(LEN(INDEX($I:$I,ROW()))=60,MID(INDEX($I:$I,ROW()),INDEX($4:$4,COLUMN())-25,1),"-")</f>
        <v>-</v>
      </c>
      <c r="BI35" s="516" t="str">
        <f t="shared" si="75"/>
        <v>-</v>
      </c>
      <c r="BJ35" s="516" t="str">
        <f t="shared" si="75"/>
        <v>-</v>
      </c>
      <c r="BK35" s="516" t="str">
        <f t="shared" si="75"/>
        <v>-</v>
      </c>
      <c r="BL35" s="516" t="str">
        <f t="shared" si="75"/>
        <v>-</v>
      </c>
      <c r="BM35" s="516" t="str">
        <f t="shared" si="75"/>
        <v>-</v>
      </c>
      <c r="BN35" s="516" t="str">
        <f t="shared" si="75"/>
        <v>-</v>
      </c>
      <c r="BO35" s="516" t="str">
        <f t="shared" si="75"/>
        <v>-</v>
      </c>
      <c r="BP35" s="516" t="str">
        <f t="shared" si="75"/>
        <v>-</v>
      </c>
      <c r="BQ35" s="516" t="str">
        <f t="shared" si="75"/>
        <v>-</v>
      </c>
      <c r="BR35" s="516" t="str">
        <f t="shared" si="10"/>
        <v>-------</v>
      </c>
      <c r="BS35" s="516" t="str">
        <f t="shared" si="11"/>
        <v>-</v>
      </c>
      <c r="BT35" s="454" t="str">
        <f>IF(INDEX(BR:BR,ROW())&lt;&gt;"-------",VLOOKUP($BR35,'CS Protocol Def'!$B:$O,12,FALSE),"-")</f>
        <v>-</v>
      </c>
      <c r="BU35" s="454" t="str">
        <f>IF(INDEX(BR:BR,ROW())&lt;&gt;"-------",VLOOKUP(INDEX(BR:BR,ROW()),'CS Protocol Def'!$B:$O,13,FALSE),"-")</f>
        <v>-</v>
      </c>
      <c r="BV35" s="454" t="str">
        <f>IF(INDEX(BR:BR,ROW())&lt;&gt;"-------",VLOOKUP($BR35,'CS Protocol Def'!$B:$P,15,FALSE),"-")</f>
        <v>-</v>
      </c>
      <c r="BW35" s="455" t="str">
        <f t="shared" si="12"/>
        <v>-</v>
      </c>
      <c r="BX35" s="515" t="str">
        <f>IF(INDEX(BR:BR,ROW())&lt;&gt;"-------",VLOOKUP($BR35,'CS Protocol Def'!$B:$Q,16,FALSE),"-")</f>
        <v>-</v>
      </c>
      <c r="BY35" s="455" t="str">
        <f>IF(INDEX(BR:BR,ROW())&lt;&gt;"-------",VLOOKUP(TEXT(BIN2DEC(CONCATENATE(K35,L35,M35,N35,O35,P35,Q35,R35,S35,T35)),"#"),'Country Codes'!A:B,2,FALSE),"-")</f>
        <v>-</v>
      </c>
      <c r="BZ35" s="491" t="str">
        <f>IF(BT35=BZ$3,VLOOKUP(CONCATENATE(X35,Y35,Z35,AA35,AB35,AC35),Characters!$B$3:$F$41,5,FALSE)&amp;
VLOOKUP(CONCATENATE(AD35,AE35,AF35,AG35,AH35,AI35),Characters!$B$3:$F$41,5,FALSE)&amp;
VLOOKUP(CONCATENATE(AJ35,AK35,AL35,AM35,AN35,AO35),Characters!$B$3:$F$41,5,FALSE)&amp;
VLOOKUP(CONCATENATE(AP35,AQ35,AR35,AS35,AT35,AU35),Characters!$B$3:$F$41,5,FALSE)&amp;
VLOOKUP(CONCATENATE(AV35,AW35,AX35,AY35,AZ35,BA35),Characters!$B$3:$F$41,5,FALSE)&amp;
VLOOKUP(CONCATENATE(BB35,BC35,BD35,BE35,BF35,BG35),Characters!$B$3:$F$41,5,FALSE)&amp;
VLOOKUP(CONCATENATE(BH35,BI35,BJ35,BK35,BL35,BM35),Characters!$B$3:$F$41,5,FALSE),"-")</f>
        <v>-</v>
      </c>
      <c r="CA35" s="471" t="str">
        <f t="shared" si="36"/>
        <v>-</v>
      </c>
      <c r="CB35" s="473" t="str">
        <f t="shared" si="37"/>
        <v>-</v>
      </c>
      <c r="CC35" s="475" t="str">
        <f t="shared" si="38"/>
        <v>-</v>
      </c>
      <c r="CD35" s="476" t="str">
        <f t="shared" si="39"/>
        <v>-</v>
      </c>
      <c r="CE35" s="476" t="str">
        <f t="shared" si="40"/>
        <v>-</v>
      </c>
      <c r="CF35" s="476" t="str">
        <f t="shared" si="41"/>
        <v>-</v>
      </c>
      <c r="CG35" s="476" t="str">
        <f t="shared" si="42"/>
        <v>-</v>
      </c>
      <c r="CH35" s="478" t="str">
        <f t="shared" si="43"/>
        <v>-</v>
      </c>
      <c r="CI35" s="480" t="str">
        <f t="shared" si="44"/>
        <v>-</v>
      </c>
      <c r="CJ35" s="480" t="str">
        <f t="shared" si="45"/>
        <v>-</v>
      </c>
      <c r="CK35" s="480" t="str">
        <f t="shared" si="46"/>
        <v>-</v>
      </c>
      <c r="CL35" s="480" t="str">
        <f t="shared" si="47"/>
        <v>-</v>
      </c>
      <c r="CM35" s="482" t="str">
        <f t="shared" si="48"/>
        <v>-</v>
      </c>
      <c r="CN35" s="483" t="str">
        <f t="shared" si="49"/>
        <v>-</v>
      </c>
      <c r="CO35" s="483" t="str">
        <f t="shared" si="50"/>
        <v>-</v>
      </c>
      <c r="CP35" s="483" t="str">
        <f t="shared" si="51"/>
        <v>-</v>
      </c>
      <c r="CQ35" s="493" t="str">
        <f t="shared" si="52"/>
        <v>-</v>
      </c>
      <c r="CR35" s="487" t="str">
        <f t="shared" si="53"/>
        <v>-</v>
      </c>
      <c r="CS35" s="490" t="str">
        <f t="shared" si="54"/>
        <v>-</v>
      </c>
      <c r="CT35" s="485" t="str">
        <f t="shared" si="55"/>
        <v>-</v>
      </c>
      <c r="CU35" s="485" t="str">
        <f t="shared" si="56"/>
        <v>-</v>
      </c>
      <c r="CV35" s="489" t="str">
        <f t="shared" si="57"/>
        <v>-</v>
      </c>
    </row>
    <row r="36" spans="6:100" x14ac:dyDescent="0.2">
      <c r="F36" s="495" t="str">
        <f t="shared" si="35"/>
        <v>-</v>
      </c>
      <c r="G36" s="495">
        <f t="shared" si="2"/>
        <v>0</v>
      </c>
      <c r="I36" s="456" t="str">
        <f t="shared" si="3"/>
        <v>-</v>
      </c>
      <c r="J36" s="516" t="str">
        <f t="shared" si="70"/>
        <v>-</v>
      </c>
      <c r="K36" s="516" t="str">
        <f t="shared" si="70"/>
        <v>-</v>
      </c>
      <c r="L36" s="516" t="str">
        <f t="shared" si="70"/>
        <v>-</v>
      </c>
      <c r="M36" s="516" t="str">
        <f t="shared" si="70"/>
        <v>-</v>
      </c>
      <c r="N36" s="516" t="str">
        <f t="shared" si="70"/>
        <v>-</v>
      </c>
      <c r="O36" s="516" t="str">
        <f t="shared" si="70"/>
        <v>-</v>
      </c>
      <c r="P36" s="516" t="str">
        <f t="shared" si="70"/>
        <v>-</v>
      </c>
      <c r="Q36" s="516" t="str">
        <f t="shared" si="70"/>
        <v>-</v>
      </c>
      <c r="R36" s="516" t="str">
        <f t="shared" si="70"/>
        <v>-</v>
      </c>
      <c r="S36" s="516" t="str">
        <f t="shared" si="70"/>
        <v>-</v>
      </c>
      <c r="T36" s="516" t="str">
        <f t="shared" si="71"/>
        <v>-</v>
      </c>
      <c r="U36" s="516" t="str">
        <f t="shared" si="71"/>
        <v>-</v>
      </c>
      <c r="V36" s="516" t="str">
        <f t="shared" si="71"/>
        <v>-</v>
      </c>
      <c r="W36" s="516" t="str">
        <f t="shared" si="71"/>
        <v>-</v>
      </c>
      <c r="X36" s="516" t="str">
        <f t="shared" si="71"/>
        <v>-</v>
      </c>
      <c r="Y36" s="516" t="str">
        <f t="shared" si="71"/>
        <v>-</v>
      </c>
      <c r="Z36" s="516" t="str">
        <f t="shared" si="71"/>
        <v>-</v>
      </c>
      <c r="AA36" s="516" t="str">
        <f t="shared" si="71"/>
        <v>-</v>
      </c>
      <c r="AB36" s="516" t="str">
        <f t="shared" si="71"/>
        <v>-</v>
      </c>
      <c r="AC36" s="516" t="str">
        <f t="shared" si="71"/>
        <v>-</v>
      </c>
      <c r="AD36" s="516" t="str">
        <f t="shared" si="72"/>
        <v>-</v>
      </c>
      <c r="AE36" s="516" t="str">
        <f t="shared" si="72"/>
        <v>-</v>
      </c>
      <c r="AF36" s="516" t="str">
        <f t="shared" si="72"/>
        <v>-</v>
      </c>
      <c r="AG36" s="516" t="str">
        <f t="shared" si="72"/>
        <v>-</v>
      </c>
      <c r="AH36" s="516" t="str">
        <f t="shared" si="72"/>
        <v>-</v>
      </c>
      <c r="AI36" s="516" t="str">
        <f t="shared" si="72"/>
        <v>-</v>
      </c>
      <c r="AJ36" s="516" t="str">
        <f t="shared" si="72"/>
        <v>-</v>
      </c>
      <c r="AK36" s="516" t="str">
        <f t="shared" si="72"/>
        <v>-</v>
      </c>
      <c r="AL36" s="516" t="str">
        <f t="shared" si="72"/>
        <v>-</v>
      </c>
      <c r="AM36" s="516" t="str">
        <f t="shared" si="72"/>
        <v>-</v>
      </c>
      <c r="AN36" s="516" t="str">
        <f t="shared" si="73"/>
        <v>-</v>
      </c>
      <c r="AO36" s="516" t="str">
        <f t="shared" si="73"/>
        <v>-</v>
      </c>
      <c r="AP36" s="516" t="str">
        <f t="shared" si="73"/>
        <v>-</v>
      </c>
      <c r="AQ36" s="516" t="str">
        <f t="shared" si="73"/>
        <v>-</v>
      </c>
      <c r="AR36" s="516" t="str">
        <f t="shared" si="73"/>
        <v>-</v>
      </c>
      <c r="AS36" s="516" t="str">
        <f t="shared" si="73"/>
        <v>-</v>
      </c>
      <c r="AT36" s="516" t="str">
        <f t="shared" si="73"/>
        <v>-</v>
      </c>
      <c r="AU36" s="516" t="str">
        <f t="shared" si="73"/>
        <v>-</v>
      </c>
      <c r="AV36" s="516" t="str">
        <f t="shared" si="73"/>
        <v>-</v>
      </c>
      <c r="AW36" s="516" t="str">
        <f t="shared" si="73"/>
        <v>-</v>
      </c>
      <c r="AX36" s="516" t="str">
        <f t="shared" si="74"/>
        <v>-</v>
      </c>
      <c r="AY36" s="516" t="str">
        <f t="shared" si="74"/>
        <v>-</v>
      </c>
      <c r="AZ36" s="516" t="str">
        <f t="shared" si="74"/>
        <v>-</v>
      </c>
      <c r="BA36" s="516" t="str">
        <f t="shared" si="74"/>
        <v>-</v>
      </c>
      <c r="BB36" s="516" t="str">
        <f t="shared" si="74"/>
        <v>-</v>
      </c>
      <c r="BC36" s="516" t="str">
        <f t="shared" si="74"/>
        <v>-</v>
      </c>
      <c r="BD36" s="516" t="str">
        <f t="shared" si="74"/>
        <v>-</v>
      </c>
      <c r="BE36" s="516" t="str">
        <f t="shared" si="74"/>
        <v>-</v>
      </c>
      <c r="BF36" s="516" t="str">
        <f t="shared" si="74"/>
        <v>-</v>
      </c>
      <c r="BG36" s="516" t="str">
        <f t="shared" si="74"/>
        <v>-</v>
      </c>
      <c r="BH36" s="516" t="str">
        <f t="shared" si="75"/>
        <v>-</v>
      </c>
      <c r="BI36" s="516" t="str">
        <f t="shared" si="75"/>
        <v>-</v>
      </c>
      <c r="BJ36" s="516" t="str">
        <f t="shared" si="75"/>
        <v>-</v>
      </c>
      <c r="BK36" s="516" t="str">
        <f t="shared" si="75"/>
        <v>-</v>
      </c>
      <c r="BL36" s="516" t="str">
        <f t="shared" si="75"/>
        <v>-</v>
      </c>
      <c r="BM36" s="516" t="str">
        <f t="shared" si="75"/>
        <v>-</v>
      </c>
      <c r="BN36" s="516" t="str">
        <f t="shared" si="75"/>
        <v>-</v>
      </c>
      <c r="BO36" s="516" t="str">
        <f t="shared" si="75"/>
        <v>-</v>
      </c>
      <c r="BP36" s="516" t="str">
        <f t="shared" si="75"/>
        <v>-</v>
      </c>
      <c r="BQ36" s="516" t="str">
        <f t="shared" si="75"/>
        <v>-</v>
      </c>
      <c r="BR36" s="516" t="str">
        <f t="shared" si="10"/>
        <v>-------</v>
      </c>
      <c r="BS36" s="516" t="str">
        <f t="shared" si="11"/>
        <v>-</v>
      </c>
      <c r="BT36" s="454" t="str">
        <f>IF(INDEX(BR:BR,ROW())&lt;&gt;"-------",VLOOKUP($BR36,'CS Protocol Def'!$B:$O,12,FALSE),"-")</f>
        <v>-</v>
      </c>
      <c r="BU36" s="454" t="str">
        <f>IF(INDEX(BR:BR,ROW())&lt;&gt;"-------",VLOOKUP(INDEX(BR:BR,ROW()),'CS Protocol Def'!$B:$O,13,FALSE),"-")</f>
        <v>-</v>
      </c>
      <c r="BV36" s="454" t="str">
        <f>IF(INDEX(BR:BR,ROW())&lt;&gt;"-------",VLOOKUP($BR36,'CS Protocol Def'!$B:$P,15,FALSE),"-")</f>
        <v>-</v>
      </c>
      <c r="BW36" s="455" t="str">
        <f t="shared" si="12"/>
        <v>-</v>
      </c>
      <c r="BX36" s="515" t="str">
        <f>IF(INDEX(BR:BR,ROW())&lt;&gt;"-------",VLOOKUP($BR36,'CS Protocol Def'!$B:$Q,16,FALSE),"-")</f>
        <v>-</v>
      </c>
      <c r="BY36" s="455" t="str">
        <f>IF(INDEX(BR:BR,ROW())&lt;&gt;"-------",VLOOKUP(TEXT(BIN2DEC(CONCATENATE(K36,L36,M36,N36,O36,P36,Q36,R36,S36,T36)),"#"),'Country Codes'!A:B,2,FALSE),"-")</f>
        <v>-</v>
      </c>
      <c r="BZ36" s="491" t="str">
        <f>IF(BT36=BZ$3,VLOOKUP(CONCATENATE(X36,Y36,Z36,AA36,AB36,AC36),Characters!$B$3:$F$41,5,FALSE)&amp;
VLOOKUP(CONCATENATE(AD36,AE36,AF36,AG36,AH36,AI36),Characters!$B$3:$F$41,5,FALSE)&amp;
VLOOKUP(CONCATENATE(AJ36,AK36,AL36,AM36,AN36,AO36),Characters!$B$3:$F$41,5,FALSE)&amp;
VLOOKUP(CONCATENATE(AP36,AQ36,AR36,AS36,AT36,AU36),Characters!$B$3:$F$41,5,FALSE)&amp;
VLOOKUP(CONCATENATE(AV36,AW36,AX36,AY36,AZ36,BA36),Characters!$B$3:$F$41,5,FALSE)&amp;
VLOOKUP(CONCATENATE(BB36,BC36,BD36,BE36,BF36,BG36),Characters!$B$3:$F$41,5,FALSE)&amp;
VLOOKUP(CONCATENATE(BH36,BI36,BJ36,BK36,BL36,BM36),Characters!$B$3:$F$41,5,FALSE),"-")</f>
        <v>-</v>
      </c>
      <c r="CA36" s="471" t="str">
        <f t="shared" si="36"/>
        <v>-</v>
      </c>
      <c r="CB36" s="473" t="str">
        <f t="shared" si="37"/>
        <v>-</v>
      </c>
      <c r="CC36" s="475" t="str">
        <f t="shared" si="38"/>
        <v>-</v>
      </c>
      <c r="CD36" s="476" t="str">
        <f t="shared" si="39"/>
        <v>-</v>
      </c>
      <c r="CE36" s="476" t="str">
        <f t="shared" si="40"/>
        <v>-</v>
      </c>
      <c r="CF36" s="476" t="str">
        <f t="shared" si="41"/>
        <v>-</v>
      </c>
      <c r="CG36" s="476" t="str">
        <f t="shared" si="42"/>
        <v>-</v>
      </c>
      <c r="CH36" s="478" t="str">
        <f t="shared" si="43"/>
        <v>-</v>
      </c>
      <c r="CI36" s="480" t="str">
        <f t="shared" si="44"/>
        <v>-</v>
      </c>
      <c r="CJ36" s="480" t="str">
        <f t="shared" si="45"/>
        <v>-</v>
      </c>
      <c r="CK36" s="480" t="str">
        <f t="shared" si="46"/>
        <v>-</v>
      </c>
      <c r="CL36" s="480" t="str">
        <f t="shared" si="47"/>
        <v>-</v>
      </c>
      <c r="CM36" s="482" t="str">
        <f t="shared" si="48"/>
        <v>-</v>
      </c>
      <c r="CN36" s="483" t="str">
        <f t="shared" si="49"/>
        <v>-</v>
      </c>
      <c r="CO36" s="483" t="str">
        <f t="shared" si="50"/>
        <v>-</v>
      </c>
      <c r="CP36" s="483" t="str">
        <f t="shared" si="51"/>
        <v>-</v>
      </c>
      <c r="CQ36" s="493" t="str">
        <f t="shared" si="52"/>
        <v>-</v>
      </c>
      <c r="CR36" s="487" t="str">
        <f t="shared" si="53"/>
        <v>-</v>
      </c>
      <c r="CS36" s="490" t="str">
        <f t="shared" si="54"/>
        <v>-</v>
      </c>
      <c r="CT36" s="485" t="str">
        <f t="shared" si="55"/>
        <v>-</v>
      </c>
      <c r="CU36" s="485" t="str">
        <f t="shared" si="56"/>
        <v>-</v>
      </c>
      <c r="CV36" s="489" t="str">
        <f t="shared" si="57"/>
        <v>-</v>
      </c>
    </row>
    <row r="37" spans="6:100" x14ac:dyDescent="0.2">
      <c r="F37" s="495" t="str">
        <f t="shared" si="35"/>
        <v>-</v>
      </c>
      <c r="G37" s="495">
        <f t="shared" si="2"/>
        <v>0</v>
      </c>
      <c r="I37" s="456" t="str">
        <f t="shared" si="3"/>
        <v>-</v>
      </c>
      <c r="J37" s="516" t="str">
        <f t="shared" si="70"/>
        <v>-</v>
      </c>
      <c r="K37" s="516" t="str">
        <f t="shared" si="70"/>
        <v>-</v>
      </c>
      <c r="L37" s="516" t="str">
        <f t="shared" si="70"/>
        <v>-</v>
      </c>
      <c r="M37" s="516" t="str">
        <f t="shared" si="70"/>
        <v>-</v>
      </c>
      <c r="N37" s="516" t="str">
        <f t="shared" si="70"/>
        <v>-</v>
      </c>
      <c r="O37" s="516" t="str">
        <f t="shared" si="70"/>
        <v>-</v>
      </c>
      <c r="P37" s="516" t="str">
        <f t="shared" si="70"/>
        <v>-</v>
      </c>
      <c r="Q37" s="516" t="str">
        <f t="shared" si="70"/>
        <v>-</v>
      </c>
      <c r="R37" s="516" t="str">
        <f t="shared" si="70"/>
        <v>-</v>
      </c>
      <c r="S37" s="516" t="str">
        <f t="shared" si="70"/>
        <v>-</v>
      </c>
      <c r="T37" s="516" t="str">
        <f t="shared" si="71"/>
        <v>-</v>
      </c>
      <c r="U37" s="516" t="str">
        <f t="shared" si="71"/>
        <v>-</v>
      </c>
      <c r="V37" s="516" t="str">
        <f t="shared" si="71"/>
        <v>-</v>
      </c>
      <c r="W37" s="516" t="str">
        <f t="shared" si="71"/>
        <v>-</v>
      </c>
      <c r="X37" s="516" t="str">
        <f t="shared" si="71"/>
        <v>-</v>
      </c>
      <c r="Y37" s="516" t="str">
        <f t="shared" si="71"/>
        <v>-</v>
      </c>
      <c r="Z37" s="516" t="str">
        <f t="shared" si="71"/>
        <v>-</v>
      </c>
      <c r="AA37" s="516" t="str">
        <f t="shared" si="71"/>
        <v>-</v>
      </c>
      <c r="AB37" s="516" t="str">
        <f t="shared" si="71"/>
        <v>-</v>
      </c>
      <c r="AC37" s="516" t="str">
        <f t="shared" si="71"/>
        <v>-</v>
      </c>
      <c r="AD37" s="516" t="str">
        <f t="shared" si="72"/>
        <v>-</v>
      </c>
      <c r="AE37" s="516" t="str">
        <f t="shared" si="72"/>
        <v>-</v>
      </c>
      <c r="AF37" s="516" t="str">
        <f t="shared" si="72"/>
        <v>-</v>
      </c>
      <c r="AG37" s="516" t="str">
        <f t="shared" si="72"/>
        <v>-</v>
      </c>
      <c r="AH37" s="516" t="str">
        <f t="shared" si="72"/>
        <v>-</v>
      </c>
      <c r="AI37" s="516" t="str">
        <f t="shared" si="72"/>
        <v>-</v>
      </c>
      <c r="AJ37" s="516" t="str">
        <f t="shared" si="72"/>
        <v>-</v>
      </c>
      <c r="AK37" s="516" t="str">
        <f t="shared" si="72"/>
        <v>-</v>
      </c>
      <c r="AL37" s="516" t="str">
        <f t="shared" si="72"/>
        <v>-</v>
      </c>
      <c r="AM37" s="516" t="str">
        <f t="shared" si="72"/>
        <v>-</v>
      </c>
      <c r="AN37" s="516" t="str">
        <f t="shared" si="73"/>
        <v>-</v>
      </c>
      <c r="AO37" s="516" t="str">
        <f t="shared" si="73"/>
        <v>-</v>
      </c>
      <c r="AP37" s="516" t="str">
        <f t="shared" si="73"/>
        <v>-</v>
      </c>
      <c r="AQ37" s="516" t="str">
        <f t="shared" si="73"/>
        <v>-</v>
      </c>
      <c r="AR37" s="516" t="str">
        <f t="shared" si="73"/>
        <v>-</v>
      </c>
      <c r="AS37" s="516" t="str">
        <f t="shared" si="73"/>
        <v>-</v>
      </c>
      <c r="AT37" s="516" t="str">
        <f t="shared" si="73"/>
        <v>-</v>
      </c>
      <c r="AU37" s="516" t="str">
        <f t="shared" si="73"/>
        <v>-</v>
      </c>
      <c r="AV37" s="516" t="str">
        <f t="shared" si="73"/>
        <v>-</v>
      </c>
      <c r="AW37" s="516" t="str">
        <f t="shared" si="73"/>
        <v>-</v>
      </c>
      <c r="AX37" s="516" t="str">
        <f t="shared" si="74"/>
        <v>-</v>
      </c>
      <c r="AY37" s="516" t="str">
        <f t="shared" si="74"/>
        <v>-</v>
      </c>
      <c r="AZ37" s="516" t="str">
        <f t="shared" si="74"/>
        <v>-</v>
      </c>
      <c r="BA37" s="516" t="str">
        <f t="shared" si="74"/>
        <v>-</v>
      </c>
      <c r="BB37" s="516" t="str">
        <f t="shared" si="74"/>
        <v>-</v>
      </c>
      <c r="BC37" s="516" t="str">
        <f t="shared" si="74"/>
        <v>-</v>
      </c>
      <c r="BD37" s="516" t="str">
        <f t="shared" si="74"/>
        <v>-</v>
      </c>
      <c r="BE37" s="516" t="str">
        <f t="shared" si="74"/>
        <v>-</v>
      </c>
      <c r="BF37" s="516" t="str">
        <f t="shared" si="74"/>
        <v>-</v>
      </c>
      <c r="BG37" s="516" t="str">
        <f t="shared" si="74"/>
        <v>-</v>
      </c>
      <c r="BH37" s="516" t="str">
        <f t="shared" si="75"/>
        <v>-</v>
      </c>
      <c r="BI37" s="516" t="str">
        <f t="shared" si="75"/>
        <v>-</v>
      </c>
      <c r="BJ37" s="516" t="str">
        <f t="shared" si="75"/>
        <v>-</v>
      </c>
      <c r="BK37" s="516" t="str">
        <f t="shared" si="75"/>
        <v>-</v>
      </c>
      <c r="BL37" s="516" t="str">
        <f t="shared" si="75"/>
        <v>-</v>
      </c>
      <c r="BM37" s="516" t="str">
        <f t="shared" si="75"/>
        <v>-</v>
      </c>
      <c r="BN37" s="516" t="str">
        <f t="shared" si="75"/>
        <v>-</v>
      </c>
      <c r="BO37" s="516" t="str">
        <f t="shared" si="75"/>
        <v>-</v>
      </c>
      <c r="BP37" s="516" t="str">
        <f t="shared" si="75"/>
        <v>-</v>
      </c>
      <c r="BQ37" s="516" t="str">
        <f t="shared" si="75"/>
        <v>-</v>
      </c>
      <c r="BR37" s="516" t="str">
        <f t="shared" si="10"/>
        <v>-------</v>
      </c>
      <c r="BS37" s="516" t="str">
        <f t="shared" si="11"/>
        <v>-</v>
      </c>
      <c r="BT37" s="454" t="str">
        <f>IF(INDEX(BR:BR,ROW())&lt;&gt;"-------",VLOOKUP($BR37,'CS Protocol Def'!$B:$O,12,FALSE),"-")</f>
        <v>-</v>
      </c>
      <c r="BU37" s="454" t="str">
        <f>IF(INDEX(BR:BR,ROW())&lt;&gt;"-------",VLOOKUP(INDEX(BR:BR,ROW()),'CS Protocol Def'!$B:$O,13,FALSE),"-")</f>
        <v>-</v>
      </c>
      <c r="BV37" s="454" t="str">
        <f>IF(INDEX(BR:BR,ROW())&lt;&gt;"-------",VLOOKUP($BR37,'CS Protocol Def'!$B:$P,15,FALSE),"-")</f>
        <v>-</v>
      </c>
      <c r="BW37" s="455" t="str">
        <f t="shared" si="12"/>
        <v>-</v>
      </c>
      <c r="BX37" s="515" t="str">
        <f>IF(INDEX(BR:BR,ROW())&lt;&gt;"-------",VLOOKUP($BR37,'CS Protocol Def'!$B:$Q,16,FALSE),"-")</f>
        <v>-</v>
      </c>
      <c r="BY37" s="455" t="str">
        <f>IF(INDEX(BR:BR,ROW())&lt;&gt;"-------",VLOOKUP(TEXT(BIN2DEC(CONCATENATE(K37,L37,M37,N37,O37,P37,Q37,R37,S37,T37)),"#"),'Country Codes'!A:B,2,FALSE),"-")</f>
        <v>-</v>
      </c>
      <c r="BZ37" s="491" t="str">
        <f>IF(BT37=BZ$3,VLOOKUP(CONCATENATE(X37,Y37,Z37,AA37,AB37,AC37),Characters!$B$3:$F$41,5,FALSE)&amp;
VLOOKUP(CONCATENATE(AD37,AE37,AF37,AG37,AH37,AI37),Characters!$B$3:$F$41,5,FALSE)&amp;
VLOOKUP(CONCATENATE(AJ37,AK37,AL37,AM37,AN37,AO37),Characters!$B$3:$F$41,5,FALSE)&amp;
VLOOKUP(CONCATENATE(AP37,AQ37,AR37,AS37,AT37,AU37),Characters!$B$3:$F$41,5,FALSE)&amp;
VLOOKUP(CONCATENATE(AV37,AW37,AX37,AY37,AZ37,BA37),Characters!$B$3:$F$41,5,FALSE)&amp;
VLOOKUP(CONCATENATE(BB37,BC37,BD37,BE37,BF37,BG37),Characters!$B$3:$F$41,5,FALSE)&amp;
VLOOKUP(CONCATENATE(BH37,BI37,BJ37,BK37,BL37,BM37),Characters!$B$3:$F$41,5,FALSE),"-")</f>
        <v>-</v>
      </c>
      <c r="CA37" s="471" t="str">
        <f t="shared" si="36"/>
        <v>-</v>
      </c>
      <c r="CB37" s="473" t="str">
        <f t="shared" si="37"/>
        <v>-</v>
      </c>
      <c r="CC37" s="475" t="str">
        <f t="shared" si="38"/>
        <v>-</v>
      </c>
      <c r="CD37" s="476" t="str">
        <f t="shared" si="39"/>
        <v>-</v>
      </c>
      <c r="CE37" s="476" t="str">
        <f t="shared" si="40"/>
        <v>-</v>
      </c>
      <c r="CF37" s="476" t="str">
        <f t="shared" si="41"/>
        <v>-</v>
      </c>
      <c r="CG37" s="476" t="str">
        <f t="shared" si="42"/>
        <v>-</v>
      </c>
      <c r="CH37" s="478" t="str">
        <f t="shared" si="43"/>
        <v>-</v>
      </c>
      <c r="CI37" s="480" t="str">
        <f t="shared" si="44"/>
        <v>-</v>
      </c>
      <c r="CJ37" s="480" t="str">
        <f t="shared" si="45"/>
        <v>-</v>
      </c>
      <c r="CK37" s="480" t="str">
        <f t="shared" si="46"/>
        <v>-</v>
      </c>
      <c r="CL37" s="480" t="str">
        <f t="shared" si="47"/>
        <v>-</v>
      </c>
      <c r="CM37" s="482" t="str">
        <f t="shared" si="48"/>
        <v>-</v>
      </c>
      <c r="CN37" s="483" t="str">
        <f t="shared" si="49"/>
        <v>-</v>
      </c>
      <c r="CO37" s="483" t="str">
        <f t="shared" si="50"/>
        <v>-</v>
      </c>
      <c r="CP37" s="483" t="str">
        <f t="shared" si="51"/>
        <v>-</v>
      </c>
      <c r="CQ37" s="493" t="str">
        <f t="shared" si="52"/>
        <v>-</v>
      </c>
      <c r="CR37" s="487" t="str">
        <f t="shared" si="53"/>
        <v>-</v>
      </c>
      <c r="CS37" s="490" t="str">
        <f t="shared" si="54"/>
        <v>-</v>
      </c>
      <c r="CT37" s="485" t="str">
        <f t="shared" si="55"/>
        <v>-</v>
      </c>
      <c r="CU37" s="485" t="str">
        <f t="shared" si="56"/>
        <v>-</v>
      </c>
      <c r="CV37" s="489" t="str">
        <f t="shared" si="57"/>
        <v>-</v>
      </c>
    </row>
    <row r="38" spans="6:100" x14ac:dyDescent="0.2">
      <c r="F38" s="495" t="str">
        <f t="shared" si="35"/>
        <v>-</v>
      </c>
      <c r="G38" s="495">
        <f t="shared" si="2"/>
        <v>0</v>
      </c>
      <c r="I38" s="456" t="str">
        <f t="shared" si="3"/>
        <v>-</v>
      </c>
      <c r="J38" s="516" t="str">
        <f t="shared" si="70"/>
        <v>-</v>
      </c>
      <c r="K38" s="516" t="str">
        <f t="shared" si="70"/>
        <v>-</v>
      </c>
      <c r="L38" s="516" t="str">
        <f t="shared" si="70"/>
        <v>-</v>
      </c>
      <c r="M38" s="516" t="str">
        <f t="shared" si="70"/>
        <v>-</v>
      </c>
      <c r="N38" s="516" t="str">
        <f t="shared" si="70"/>
        <v>-</v>
      </c>
      <c r="O38" s="516" t="str">
        <f t="shared" si="70"/>
        <v>-</v>
      </c>
      <c r="P38" s="516" t="str">
        <f t="shared" si="70"/>
        <v>-</v>
      </c>
      <c r="Q38" s="516" t="str">
        <f t="shared" si="70"/>
        <v>-</v>
      </c>
      <c r="R38" s="516" t="str">
        <f t="shared" si="70"/>
        <v>-</v>
      </c>
      <c r="S38" s="516" t="str">
        <f t="shared" si="70"/>
        <v>-</v>
      </c>
      <c r="T38" s="516" t="str">
        <f t="shared" si="71"/>
        <v>-</v>
      </c>
      <c r="U38" s="516" t="str">
        <f t="shared" si="71"/>
        <v>-</v>
      </c>
      <c r="V38" s="516" t="str">
        <f t="shared" si="71"/>
        <v>-</v>
      </c>
      <c r="W38" s="516" t="str">
        <f t="shared" si="71"/>
        <v>-</v>
      </c>
      <c r="X38" s="516" t="str">
        <f t="shared" si="71"/>
        <v>-</v>
      </c>
      <c r="Y38" s="516" t="str">
        <f t="shared" si="71"/>
        <v>-</v>
      </c>
      <c r="Z38" s="516" t="str">
        <f t="shared" si="71"/>
        <v>-</v>
      </c>
      <c r="AA38" s="516" t="str">
        <f t="shared" si="71"/>
        <v>-</v>
      </c>
      <c r="AB38" s="516" t="str">
        <f t="shared" si="71"/>
        <v>-</v>
      </c>
      <c r="AC38" s="516" t="str">
        <f t="shared" si="71"/>
        <v>-</v>
      </c>
      <c r="AD38" s="516" t="str">
        <f t="shared" si="72"/>
        <v>-</v>
      </c>
      <c r="AE38" s="516" t="str">
        <f t="shared" si="72"/>
        <v>-</v>
      </c>
      <c r="AF38" s="516" t="str">
        <f t="shared" si="72"/>
        <v>-</v>
      </c>
      <c r="AG38" s="516" t="str">
        <f t="shared" si="72"/>
        <v>-</v>
      </c>
      <c r="AH38" s="516" t="str">
        <f t="shared" si="72"/>
        <v>-</v>
      </c>
      <c r="AI38" s="516" t="str">
        <f t="shared" si="72"/>
        <v>-</v>
      </c>
      <c r="AJ38" s="516" t="str">
        <f t="shared" si="72"/>
        <v>-</v>
      </c>
      <c r="AK38" s="516" t="str">
        <f t="shared" si="72"/>
        <v>-</v>
      </c>
      <c r="AL38" s="516" t="str">
        <f t="shared" si="72"/>
        <v>-</v>
      </c>
      <c r="AM38" s="516" t="str">
        <f t="shared" si="72"/>
        <v>-</v>
      </c>
      <c r="AN38" s="516" t="str">
        <f t="shared" si="73"/>
        <v>-</v>
      </c>
      <c r="AO38" s="516" t="str">
        <f t="shared" si="73"/>
        <v>-</v>
      </c>
      <c r="AP38" s="516" t="str">
        <f t="shared" si="73"/>
        <v>-</v>
      </c>
      <c r="AQ38" s="516" t="str">
        <f t="shared" si="73"/>
        <v>-</v>
      </c>
      <c r="AR38" s="516" t="str">
        <f t="shared" si="73"/>
        <v>-</v>
      </c>
      <c r="AS38" s="516" t="str">
        <f t="shared" si="73"/>
        <v>-</v>
      </c>
      <c r="AT38" s="516" t="str">
        <f t="shared" si="73"/>
        <v>-</v>
      </c>
      <c r="AU38" s="516" t="str">
        <f t="shared" si="73"/>
        <v>-</v>
      </c>
      <c r="AV38" s="516" t="str">
        <f t="shared" si="73"/>
        <v>-</v>
      </c>
      <c r="AW38" s="516" t="str">
        <f t="shared" si="73"/>
        <v>-</v>
      </c>
      <c r="AX38" s="516" t="str">
        <f t="shared" si="74"/>
        <v>-</v>
      </c>
      <c r="AY38" s="516" t="str">
        <f t="shared" si="74"/>
        <v>-</v>
      </c>
      <c r="AZ38" s="516" t="str">
        <f t="shared" si="74"/>
        <v>-</v>
      </c>
      <c r="BA38" s="516" t="str">
        <f t="shared" si="74"/>
        <v>-</v>
      </c>
      <c r="BB38" s="516" t="str">
        <f t="shared" si="74"/>
        <v>-</v>
      </c>
      <c r="BC38" s="516" t="str">
        <f t="shared" si="74"/>
        <v>-</v>
      </c>
      <c r="BD38" s="516" t="str">
        <f t="shared" si="74"/>
        <v>-</v>
      </c>
      <c r="BE38" s="516" t="str">
        <f t="shared" si="74"/>
        <v>-</v>
      </c>
      <c r="BF38" s="516" t="str">
        <f t="shared" si="74"/>
        <v>-</v>
      </c>
      <c r="BG38" s="516" t="str">
        <f t="shared" si="74"/>
        <v>-</v>
      </c>
      <c r="BH38" s="516" t="str">
        <f t="shared" si="75"/>
        <v>-</v>
      </c>
      <c r="BI38" s="516" t="str">
        <f t="shared" si="75"/>
        <v>-</v>
      </c>
      <c r="BJ38" s="516" t="str">
        <f t="shared" si="75"/>
        <v>-</v>
      </c>
      <c r="BK38" s="516" t="str">
        <f t="shared" si="75"/>
        <v>-</v>
      </c>
      <c r="BL38" s="516" t="str">
        <f t="shared" si="75"/>
        <v>-</v>
      </c>
      <c r="BM38" s="516" t="str">
        <f t="shared" si="75"/>
        <v>-</v>
      </c>
      <c r="BN38" s="516" t="str">
        <f t="shared" si="75"/>
        <v>-</v>
      </c>
      <c r="BO38" s="516" t="str">
        <f t="shared" si="75"/>
        <v>-</v>
      </c>
      <c r="BP38" s="516" t="str">
        <f t="shared" si="75"/>
        <v>-</v>
      </c>
      <c r="BQ38" s="516" t="str">
        <f t="shared" si="75"/>
        <v>-</v>
      </c>
      <c r="BR38" s="516" t="str">
        <f t="shared" si="10"/>
        <v>-------</v>
      </c>
      <c r="BS38" s="516" t="str">
        <f t="shared" si="11"/>
        <v>-</v>
      </c>
      <c r="BT38" s="454" t="str">
        <f>IF(INDEX(BR:BR,ROW())&lt;&gt;"-------",VLOOKUP($BR38,'CS Protocol Def'!$B:$O,12,FALSE),"-")</f>
        <v>-</v>
      </c>
      <c r="BU38" s="454" t="str">
        <f>IF(INDEX(BR:BR,ROW())&lt;&gt;"-------",VLOOKUP(INDEX(BR:BR,ROW()),'CS Protocol Def'!$B:$O,13,FALSE),"-")</f>
        <v>-</v>
      </c>
      <c r="BV38" s="454" t="str">
        <f>IF(INDEX(BR:BR,ROW())&lt;&gt;"-------",VLOOKUP($BR38,'CS Protocol Def'!$B:$P,15,FALSE),"-")</f>
        <v>-</v>
      </c>
      <c r="BW38" s="455" t="str">
        <f t="shared" si="12"/>
        <v>-</v>
      </c>
      <c r="BX38" s="515" t="str">
        <f>IF(INDEX(BR:BR,ROW())&lt;&gt;"-------",VLOOKUP($BR38,'CS Protocol Def'!$B:$Q,16,FALSE),"-")</f>
        <v>-</v>
      </c>
      <c r="BY38" s="455" t="str">
        <f>IF(INDEX(BR:BR,ROW())&lt;&gt;"-------",VLOOKUP(TEXT(BIN2DEC(CONCATENATE(K38,L38,M38,N38,O38,P38,Q38,R38,S38,T38)),"#"),'Country Codes'!A:B,2,FALSE),"-")</f>
        <v>-</v>
      </c>
      <c r="BZ38" s="491" t="str">
        <f>IF(BT38=BZ$3,VLOOKUP(CONCATENATE(X38,Y38,Z38,AA38,AB38,AC38),Characters!$B$3:$F$41,5,FALSE)&amp;
VLOOKUP(CONCATENATE(AD38,AE38,AF38,AG38,AH38,AI38),Characters!$B$3:$F$41,5,FALSE)&amp;
VLOOKUP(CONCATENATE(AJ38,AK38,AL38,AM38,AN38,AO38),Characters!$B$3:$F$41,5,FALSE)&amp;
VLOOKUP(CONCATENATE(AP38,AQ38,AR38,AS38,AT38,AU38),Characters!$B$3:$F$41,5,FALSE)&amp;
VLOOKUP(CONCATENATE(AV38,AW38,AX38,AY38,AZ38,BA38),Characters!$B$3:$F$41,5,FALSE)&amp;
VLOOKUP(CONCATENATE(BB38,BC38,BD38,BE38,BF38,BG38),Characters!$B$3:$F$41,5,FALSE)&amp;
VLOOKUP(CONCATENATE(BH38,BI38,BJ38,BK38,BL38,BM38),Characters!$B$3:$F$41,5,FALSE),"-")</f>
        <v>-</v>
      </c>
      <c r="CA38" s="471" t="str">
        <f t="shared" si="36"/>
        <v>-</v>
      </c>
      <c r="CB38" s="473" t="str">
        <f t="shared" si="37"/>
        <v>-</v>
      </c>
      <c r="CC38" s="475" t="str">
        <f t="shared" si="38"/>
        <v>-</v>
      </c>
      <c r="CD38" s="476" t="str">
        <f t="shared" si="39"/>
        <v>-</v>
      </c>
      <c r="CE38" s="476" t="str">
        <f t="shared" si="40"/>
        <v>-</v>
      </c>
      <c r="CF38" s="476" t="str">
        <f t="shared" si="41"/>
        <v>-</v>
      </c>
      <c r="CG38" s="476" t="str">
        <f t="shared" si="42"/>
        <v>-</v>
      </c>
      <c r="CH38" s="478" t="str">
        <f t="shared" si="43"/>
        <v>-</v>
      </c>
      <c r="CI38" s="480" t="str">
        <f t="shared" si="44"/>
        <v>-</v>
      </c>
      <c r="CJ38" s="480" t="str">
        <f t="shared" si="45"/>
        <v>-</v>
      </c>
      <c r="CK38" s="480" t="str">
        <f t="shared" si="46"/>
        <v>-</v>
      </c>
      <c r="CL38" s="480" t="str">
        <f t="shared" si="47"/>
        <v>-</v>
      </c>
      <c r="CM38" s="482" t="str">
        <f t="shared" si="48"/>
        <v>-</v>
      </c>
      <c r="CN38" s="483" t="str">
        <f t="shared" si="49"/>
        <v>-</v>
      </c>
      <c r="CO38" s="483" t="str">
        <f t="shared" si="50"/>
        <v>-</v>
      </c>
      <c r="CP38" s="483" t="str">
        <f t="shared" si="51"/>
        <v>-</v>
      </c>
      <c r="CQ38" s="493" t="str">
        <f t="shared" si="52"/>
        <v>-</v>
      </c>
      <c r="CR38" s="487" t="str">
        <f t="shared" si="53"/>
        <v>-</v>
      </c>
      <c r="CS38" s="490" t="str">
        <f t="shared" si="54"/>
        <v>-</v>
      </c>
      <c r="CT38" s="485" t="str">
        <f t="shared" si="55"/>
        <v>-</v>
      </c>
      <c r="CU38" s="485" t="str">
        <f t="shared" si="56"/>
        <v>-</v>
      </c>
      <c r="CV38" s="489" t="str">
        <f t="shared" si="57"/>
        <v>-</v>
      </c>
    </row>
    <row r="39" spans="6:100" x14ac:dyDescent="0.2">
      <c r="F39" s="495" t="str">
        <f t="shared" si="35"/>
        <v>-</v>
      </c>
      <c r="G39" s="495">
        <f t="shared" si="2"/>
        <v>0</v>
      </c>
      <c r="I39" s="456" t="str">
        <f t="shared" si="3"/>
        <v>-</v>
      </c>
      <c r="J39" s="516" t="str">
        <f t="shared" si="70"/>
        <v>-</v>
      </c>
      <c r="K39" s="516" t="str">
        <f t="shared" si="70"/>
        <v>-</v>
      </c>
      <c r="L39" s="516" t="str">
        <f t="shared" si="70"/>
        <v>-</v>
      </c>
      <c r="M39" s="516" t="str">
        <f t="shared" si="70"/>
        <v>-</v>
      </c>
      <c r="N39" s="516" t="str">
        <f t="shared" si="70"/>
        <v>-</v>
      </c>
      <c r="O39" s="516" t="str">
        <f t="shared" si="70"/>
        <v>-</v>
      </c>
      <c r="P39" s="516" t="str">
        <f t="shared" si="70"/>
        <v>-</v>
      </c>
      <c r="Q39" s="516" t="str">
        <f t="shared" si="70"/>
        <v>-</v>
      </c>
      <c r="R39" s="516" t="str">
        <f t="shared" si="70"/>
        <v>-</v>
      </c>
      <c r="S39" s="516" t="str">
        <f t="shared" si="70"/>
        <v>-</v>
      </c>
      <c r="T39" s="516" t="str">
        <f t="shared" si="71"/>
        <v>-</v>
      </c>
      <c r="U39" s="516" t="str">
        <f t="shared" si="71"/>
        <v>-</v>
      </c>
      <c r="V39" s="516" t="str">
        <f t="shared" si="71"/>
        <v>-</v>
      </c>
      <c r="W39" s="516" t="str">
        <f t="shared" si="71"/>
        <v>-</v>
      </c>
      <c r="X39" s="516" t="str">
        <f t="shared" si="71"/>
        <v>-</v>
      </c>
      <c r="Y39" s="516" t="str">
        <f t="shared" si="71"/>
        <v>-</v>
      </c>
      <c r="Z39" s="516" t="str">
        <f t="shared" si="71"/>
        <v>-</v>
      </c>
      <c r="AA39" s="516" t="str">
        <f t="shared" si="71"/>
        <v>-</v>
      </c>
      <c r="AB39" s="516" t="str">
        <f t="shared" si="71"/>
        <v>-</v>
      </c>
      <c r="AC39" s="516" t="str">
        <f t="shared" si="71"/>
        <v>-</v>
      </c>
      <c r="AD39" s="516" t="str">
        <f t="shared" si="72"/>
        <v>-</v>
      </c>
      <c r="AE39" s="516" t="str">
        <f t="shared" si="72"/>
        <v>-</v>
      </c>
      <c r="AF39" s="516" t="str">
        <f t="shared" si="72"/>
        <v>-</v>
      </c>
      <c r="AG39" s="516" t="str">
        <f t="shared" si="72"/>
        <v>-</v>
      </c>
      <c r="AH39" s="516" t="str">
        <f t="shared" si="72"/>
        <v>-</v>
      </c>
      <c r="AI39" s="516" t="str">
        <f t="shared" si="72"/>
        <v>-</v>
      </c>
      <c r="AJ39" s="516" t="str">
        <f t="shared" si="72"/>
        <v>-</v>
      </c>
      <c r="AK39" s="516" t="str">
        <f t="shared" si="72"/>
        <v>-</v>
      </c>
      <c r="AL39" s="516" t="str">
        <f t="shared" si="72"/>
        <v>-</v>
      </c>
      <c r="AM39" s="516" t="str">
        <f t="shared" si="72"/>
        <v>-</v>
      </c>
      <c r="AN39" s="516" t="str">
        <f t="shared" si="73"/>
        <v>-</v>
      </c>
      <c r="AO39" s="516" t="str">
        <f t="shared" si="73"/>
        <v>-</v>
      </c>
      <c r="AP39" s="516" t="str">
        <f t="shared" si="73"/>
        <v>-</v>
      </c>
      <c r="AQ39" s="516" t="str">
        <f t="shared" si="73"/>
        <v>-</v>
      </c>
      <c r="AR39" s="516" t="str">
        <f t="shared" si="73"/>
        <v>-</v>
      </c>
      <c r="AS39" s="516" t="str">
        <f t="shared" si="73"/>
        <v>-</v>
      </c>
      <c r="AT39" s="516" t="str">
        <f t="shared" si="73"/>
        <v>-</v>
      </c>
      <c r="AU39" s="516" t="str">
        <f t="shared" si="73"/>
        <v>-</v>
      </c>
      <c r="AV39" s="516" t="str">
        <f t="shared" si="73"/>
        <v>-</v>
      </c>
      <c r="AW39" s="516" t="str">
        <f t="shared" si="73"/>
        <v>-</v>
      </c>
      <c r="AX39" s="516" t="str">
        <f t="shared" si="74"/>
        <v>-</v>
      </c>
      <c r="AY39" s="516" t="str">
        <f t="shared" si="74"/>
        <v>-</v>
      </c>
      <c r="AZ39" s="516" t="str">
        <f t="shared" si="74"/>
        <v>-</v>
      </c>
      <c r="BA39" s="516" t="str">
        <f t="shared" si="74"/>
        <v>-</v>
      </c>
      <c r="BB39" s="516" t="str">
        <f t="shared" si="74"/>
        <v>-</v>
      </c>
      <c r="BC39" s="516" t="str">
        <f t="shared" si="74"/>
        <v>-</v>
      </c>
      <c r="BD39" s="516" t="str">
        <f t="shared" si="74"/>
        <v>-</v>
      </c>
      <c r="BE39" s="516" t="str">
        <f t="shared" si="74"/>
        <v>-</v>
      </c>
      <c r="BF39" s="516" t="str">
        <f t="shared" si="74"/>
        <v>-</v>
      </c>
      <c r="BG39" s="516" t="str">
        <f t="shared" si="74"/>
        <v>-</v>
      </c>
      <c r="BH39" s="516" t="str">
        <f t="shared" si="75"/>
        <v>-</v>
      </c>
      <c r="BI39" s="516" t="str">
        <f t="shared" si="75"/>
        <v>-</v>
      </c>
      <c r="BJ39" s="516" t="str">
        <f t="shared" si="75"/>
        <v>-</v>
      </c>
      <c r="BK39" s="516" t="str">
        <f t="shared" si="75"/>
        <v>-</v>
      </c>
      <c r="BL39" s="516" t="str">
        <f t="shared" si="75"/>
        <v>-</v>
      </c>
      <c r="BM39" s="516" t="str">
        <f t="shared" si="75"/>
        <v>-</v>
      </c>
      <c r="BN39" s="516" t="str">
        <f t="shared" si="75"/>
        <v>-</v>
      </c>
      <c r="BO39" s="516" t="str">
        <f t="shared" si="75"/>
        <v>-</v>
      </c>
      <c r="BP39" s="516" t="str">
        <f t="shared" si="75"/>
        <v>-</v>
      </c>
      <c r="BQ39" s="516" t="str">
        <f t="shared" si="75"/>
        <v>-</v>
      </c>
      <c r="BR39" s="516" t="str">
        <f t="shared" si="10"/>
        <v>-------</v>
      </c>
      <c r="BS39" s="516" t="str">
        <f t="shared" si="11"/>
        <v>-</v>
      </c>
      <c r="BT39" s="454" t="str">
        <f>IF(INDEX(BR:BR,ROW())&lt;&gt;"-------",VLOOKUP($BR39,'CS Protocol Def'!$B:$O,12,FALSE),"-")</f>
        <v>-</v>
      </c>
      <c r="BU39" s="454" t="str">
        <f>IF(INDEX(BR:BR,ROW())&lt;&gt;"-------",VLOOKUP(INDEX(BR:BR,ROW()),'CS Protocol Def'!$B:$O,13,FALSE),"-")</f>
        <v>-</v>
      </c>
      <c r="BV39" s="454" t="str">
        <f>IF(INDEX(BR:BR,ROW())&lt;&gt;"-------",VLOOKUP($BR39,'CS Protocol Def'!$B:$P,15,FALSE),"-")</f>
        <v>-</v>
      </c>
      <c r="BW39" s="455" t="str">
        <f t="shared" si="12"/>
        <v>-</v>
      </c>
      <c r="BX39" s="515" t="str">
        <f>IF(INDEX(BR:BR,ROW())&lt;&gt;"-------",VLOOKUP($BR39,'CS Protocol Def'!$B:$Q,16,FALSE),"-")</f>
        <v>-</v>
      </c>
      <c r="BY39" s="455" t="str">
        <f>IF(INDEX(BR:BR,ROW())&lt;&gt;"-------",VLOOKUP(TEXT(BIN2DEC(CONCATENATE(K39,L39,M39,N39,O39,P39,Q39,R39,S39,T39)),"#"),'Country Codes'!A:B,2,FALSE),"-")</f>
        <v>-</v>
      </c>
      <c r="BZ39" s="491" t="str">
        <f>IF(BT39=BZ$3,VLOOKUP(CONCATENATE(X39,Y39,Z39,AA39,AB39,AC39),Characters!$B$3:$F$41,5,FALSE)&amp;
VLOOKUP(CONCATENATE(AD39,AE39,AF39,AG39,AH39,AI39),Characters!$B$3:$F$41,5,FALSE)&amp;
VLOOKUP(CONCATENATE(AJ39,AK39,AL39,AM39,AN39,AO39),Characters!$B$3:$F$41,5,FALSE)&amp;
VLOOKUP(CONCATENATE(AP39,AQ39,AR39,AS39,AT39,AU39),Characters!$B$3:$F$41,5,FALSE)&amp;
VLOOKUP(CONCATENATE(AV39,AW39,AX39,AY39,AZ39,BA39),Characters!$B$3:$F$41,5,FALSE)&amp;
VLOOKUP(CONCATENATE(BB39,BC39,BD39,BE39,BF39,BG39),Characters!$B$3:$F$41,5,FALSE)&amp;
VLOOKUP(CONCATENATE(BH39,BI39,BJ39,BK39,BL39,BM39),Characters!$B$3:$F$41,5,FALSE),"-")</f>
        <v>-</v>
      </c>
      <c r="CA39" s="471" t="str">
        <f t="shared" si="36"/>
        <v>-</v>
      </c>
      <c r="CB39" s="473" t="str">
        <f t="shared" si="37"/>
        <v>-</v>
      </c>
      <c r="CC39" s="475" t="str">
        <f t="shared" si="38"/>
        <v>-</v>
      </c>
      <c r="CD39" s="476" t="str">
        <f t="shared" si="39"/>
        <v>-</v>
      </c>
      <c r="CE39" s="476" t="str">
        <f t="shared" si="40"/>
        <v>-</v>
      </c>
      <c r="CF39" s="476" t="str">
        <f t="shared" si="41"/>
        <v>-</v>
      </c>
      <c r="CG39" s="476" t="str">
        <f t="shared" si="42"/>
        <v>-</v>
      </c>
      <c r="CH39" s="478" t="str">
        <f t="shared" si="43"/>
        <v>-</v>
      </c>
      <c r="CI39" s="480" t="str">
        <f t="shared" si="44"/>
        <v>-</v>
      </c>
      <c r="CJ39" s="480" t="str">
        <f t="shared" si="45"/>
        <v>-</v>
      </c>
      <c r="CK39" s="480" t="str">
        <f t="shared" si="46"/>
        <v>-</v>
      </c>
      <c r="CL39" s="480" t="str">
        <f t="shared" si="47"/>
        <v>-</v>
      </c>
      <c r="CM39" s="482" t="str">
        <f t="shared" si="48"/>
        <v>-</v>
      </c>
      <c r="CN39" s="483" t="str">
        <f t="shared" si="49"/>
        <v>-</v>
      </c>
      <c r="CO39" s="483" t="str">
        <f t="shared" si="50"/>
        <v>-</v>
      </c>
      <c r="CP39" s="483" t="str">
        <f t="shared" si="51"/>
        <v>-</v>
      </c>
      <c r="CQ39" s="493" t="str">
        <f t="shared" si="52"/>
        <v>-</v>
      </c>
      <c r="CR39" s="487" t="str">
        <f t="shared" si="53"/>
        <v>-</v>
      </c>
      <c r="CS39" s="490" t="str">
        <f t="shared" si="54"/>
        <v>-</v>
      </c>
      <c r="CT39" s="485" t="str">
        <f t="shared" si="55"/>
        <v>-</v>
      </c>
      <c r="CU39" s="485" t="str">
        <f t="shared" si="56"/>
        <v>-</v>
      </c>
      <c r="CV39" s="489" t="str">
        <f t="shared" si="57"/>
        <v>-</v>
      </c>
    </row>
    <row r="40" spans="6:100" x14ac:dyDescent="0.2">
      <c r="F40" s="495" t="str">
        <f t="shared" si="35"/>
        <v>-</v>
      </c>
      <c r="G40" s="495">
        <f t="shared" si="2"/>
        <v>0</v>
      </c>
      <c r="I40" s="456" t="str">
        <f t="shared" si="3"/>
        <v>-</v>
      </c>
      <c r="J40" s="516" t="str">
        <f t="shared" si="70"/>
        <v>-</v>
      </c>
      <c r="K40" s="516" t="str">
        <f t="shared" si="70"/>
        <v>-</v>
      </c>
      <c r="L40" s="516" t="str">
        <f t="shared" si="70"/>
        <v>-</v>
      </c>
      <c r="M40" s="516" t="str">
        <f t="shared" si="70"/>
        <v>-</v>
      </c>
      <c r="N40" s="516" t="str">
        <f t="shared" si="70"/>
        <v>-</v>
      </c>
      <c r="O40" s="516" t="str">
        <f t="shared" si="70"/>
        <v>-</v>
      </c>
      <c r="P40" s="516" t="str">
        <f t="shared" si="70"/>
        <v>-</v>
      </c>
      <c r="Q40" s="516" t="str">
        <f t="shared" si="70"/>
        <v>-</v>
      </c>
      <c r="R40" s="516" t="str">
        <f t="shared" si="70"/>
        <v>-</v>
      </c>
      <c r="S40" s="516" t="str">
        <f t="shared" si="70"/>
        <v>-</v>
      </c>
      <c r="T40" s="516" t="str">
        <f t="shared" si="71"/>
        <v>-</v>
      </c>
      <c r="U40" s="516" t="str">
        <f t="shared" si="71"/>
        <v>-</v>
      </c>
      <c r="V40" s="516" t="str">
        <f t="shared" si="71"/>
        <v>-</v>
      </c>
      <c r="W40" s="516" t="str">
        <f t="shared" si="71"/>
        <v>-</v>
      </c>
      <c r="X40" s="516" t="str">
        <f t="shared" si="71"/>
        <v>-</v>
      </c>
      <c r="Y40" s="516" t="str">
        <f t="shared" si="71"/>
        <v>-</v>
      </c>
      <c r="Z40" s="516" t="str">
        <f t="shared" si="71"/>
        <v>-</v>
      </c>
      <c r="AA40" s="516" t="str">
        <f t="shared" si="71"/>
        <v>-</v>
      </c>
      <c r="AB40" s="516" t="str">
        <f t="shared" si="71"/>
        <v>-</v>
      </c>
      <c r="AC40" s="516" t="str">
        <f t="shared" si="71"/>
        <v>-</v>
      </c>
      <c r="AD40" s="516" t="str">
        <f t="shared" si="72"/>
        <v>-</v>
      </c>
      <c r="AE40" s="516" t="str">
        <f t="shared" si="72"/>
        <v>-</v>
      </c>
      <c r="AF40" s="516" t="str">
        <f t="shared" si="72"/>
        <v>-</v>
      </c>
      <c r="AG40" s="516" t="str">
        <f t="shared" si="72"/>
        <v>-</v>
      </c>
      <c r="AH40" s="516" t="str">
        <f t="shared" si="72"/>
        <v>-</v>
      </c>
      <c r="AI40" s="516" t="str">
        <f t="shared" si="72"/>
        <v>-</v>
      </c>
      <c r="AJ40" s="516" t="str">
        <f t="shared" si="72"/>
        <v>-</v>
      </c>
      <c r="AK40" s="516" t="str">
        <f t="shared" si="72"/>
        <v>-</v>
      </c>
      <c r="AL40" s="516" t="str">
        <f t="shared" si="72"/>
        <v>-</v>
      </c>
      <c r="AM40" s="516" t="str">
        <f t="shared" si="72"/>
        <v>-</v>
      </c>
      <c r="AN40" s="516" t="str">
        <f t="shared" si="73"/>
        <v>-</v>
      </c>
      <c r="AO40" s="516" t="str">
        <f t="shared" si="73"/>
        <v>-</v>
      </c>
      <c r="AP40" s="516" t="str">
        <f t="shared" si="73"/>
        <v>-</v>
      </c>
      <c r="AQ40" s="516" t="str">
        <f t="shared" si="73"/>
        <v>-</v>
      </c>
      <c r="AR40" s="516" t="str">
        <f t="shared" si="73"/>
        <v>-</v>
      </c>
      <c r="AS40" s="516" t="str">
        <f t="shared" si="73"/>
        <v>-</v>
      </c>
      <c r="AT40" s="516" t="str">
        <f t="shared" si="73"/>
        <v>-</v>
      </c>
      <c r="AU40" s="516" t="str">
        <f t="shared" si="73"/>
        <v>-</v>
      </c>
      <c r="AV40" s="516" t="str">
        <f t="shared" si="73"/>
        <v>-</v>
      </c>
      <c r="AW40" s="516" t="str">
        <f t="shared" si="73"/>
        <v>-</v>
      </c>
      <c r="AX40" s="516" t="str">
        <f t="shared" si="74"/>
        <v>-</v>
      </c>
      <c r="AY40" s="516" t="str">
        <f t="shared" si="74"/>
        <v>-</v>
      </c>
      <c r="AZ40" s="516" t="str">
        <f t="shared" si="74"/>
        <v>-</v>
      </c>
      <c r="BA40" s="516" t="str">
        <f t="shared" si="74"/>
        <v>-</v>
      </c>
      <c r="BB40" s="516" t="str">
        <f t="shared" si="74"/>
        <v>-</v>
      </c>
      <c r="BC40" s="516" t="str">
        <f t="shared" si="74"/>
        <v>-</v>
      </c>
      <c r="BD40" s="516" t="str">
        <f t="shared" si="74"/>
        <v>-</v>
      </c>
      <c r="BE40" s="516" t="str">
        <f t="shared" si="74"/>
        <v>-</v>
      </c>
      <c r="BF40" s="516" t="str">
        <f t="shared" si="74"/>
        <v>-</v>
      </c>
      <c r="BG40" s="516" t="str">
        <f t="shared" si="74"/>
        <v>-</v>
      </c>
      <c r="BH40" s="516" t="str">
        <f t="shared" si="75"/>
        <v>-</v>
      </c>
      <c r="BI40" s="516" t="str">
        <f t="shared" si="75"/>
        <v>-</v>
      </c>
      <c r="BJ40" s="516" t="str">
        <f t="shared" si="75"/>
        <v>-</v>
      </c>
      <c r="BK40" s="516" t="str">
        <f t="shared" si="75"/>
        <v>-</v>
      </c>
      <c r="BL40" s="516" t="str">
        <f t="shared" si="75"/>
        <v>-</v>
      </c>
      <c r="BM40" s="516" t="str">
        <f t="shared" si="75"/>
        <v>-</v>
      </c>
      <c r="BN40" s="516" t="str">
        <f t="shared" si="75"/>
        <v>-</v>
      </c>
      <c r="BO40" s="516" t="str">
        <f t="shared" si="75"/>
        <v>-</v>
      </c>
      <c r="BP40" s="516" t="str">
        <f t="shared" si="75"/>
        <v>-</v>
      </c>
      <c r="BQ40" s="516" t="str">
        <f t="shared" si="75"/>
        <v>-</v>
      </c>
      <c r="BR40" s="516" t="str">
        <f t="shared" si="10"/>
        <v>-------</v>
      </c>
      <c r="BS40" s="516" t="str">
        <f t="shared" si="11"/>
        <v>-</v>
      </c>
      <c r="BT40" s="454" t="str">
        <f>IF(INDEX(BR:BR,ROW())&lt;&gt;"-------",VLOOKUP($BR40,'CS Protocol Def'!$B:$O,12,FALSE),"-")</f>
        <v>-</v>
      </c>
      <c r="BU40" s="454" t="str">
        <f>IF(INDEX(BR:BR,ROW())&lt;&gt;"-------",VLOOKUP(INDEX(BR:BR,ROW()),'CS Protocol Def'!$B:$O,13,FALSE),"-")</f>
        <v>-</v>
      </c>
      <c r="BV40" s="454" t="str">
        <f>IF(INDEX(BR:BR,ROW())&lt;&gt;"-------",VLOOKUP($BR40,'CS Protocol Def'!$B:$P,15,FALSE),"-")</f>
        <v>-</v>
      </c>
      <c r="BW40" s="455" t="str">
        <f t="shared" si="12"/>
        <v>-</v>
      </c>
      <c r="BX40" s="515" t="str">
        <f>IF(INDEX(BR:BR,ROW())&lt;&gt;"-------",VLOOKUP($BR40,'CS Protocol Def'!$B:$Q,16,FALSE),"-")</f>
        <v>-</v>
      </c>
      <c r="BY40" s="455" t="str">
        <f>IF(INDEX(BR:BR,ROW())&lt;&gt;"-------",VLOOKUP(TEXT(BIN2DEC(CONCATENATE(K40,L40,M40,N40,O40,P40,Q40,R40,S40,T40)),"#"),'Country Codes'!A:B,2,FALSE),"-")</f>
        <v>-</v>
      </c>
      <c r="BZ40" s="491" t="str">
        <f>IF(BT40=BZ$3,VLOOKUP(CONCATENATE(X40,Y40,Z40,AA40,AB40,AC40),Characters!$B$3:$F$41,5,FALSE)&amp;
VLOOKUP(CONCATENATE(AD40,AE40,AF40,AG40,AH40,AI40),Characters!$B$3:$F$41,5,FALSE)&amp;
VLOOKUP(CONCATENATE(AJ40,AK40,AL40,AM40,AN40,AO40),Characters!$B$3:$F$41,5,FALSE)&amp;
VLOOKUP(CONCATENATE(AP40,AQ40,AR40,AS40,AT40,AU40),Characters!$B$3:$F$41,5,FALSE)&amp;
VLOOKUP(CONCATENATE(AV40,AW40,AX40,AY40,AZ40,BA40),Characters!$B$3:$F$41,5,FALSE)&amp;
VLOOKUP(CONCATENATE(BB40,BC40,BD40,BE40,BF40,BG40),Characters!$B$3:$F$41,5,FALSE)&amp;
VLOOKUP(CONCATENATE(BH40,BI40,BJ40,BK40,BL40,BM40),Characters!$B$3:$F$41,5,FALSE),"-")</f>
        <v>-</v>
      </c>
      <c r="CA40" s="471" t="str">
        <f t="shared" si="36"/>
        <v>-</v>
      </c>
      <c r="CB40" s="473" t="str">
        <f t="shared" si="37"/>
        <v>-</v>
      </c>
      <c r="CC40" s="475" t="str">
        <f t="shared" si="38"/>
        <v>-</v>
      </c>
      <c r="CD40" s="476" t="str">
        <f t="shared" si="39"/>
        <v>-</v>
      </c>
      <c r="CE40" s="476" t="str">
        <f t="shared" si="40"/>
        <v>-</v>
      </c>
      <c r="CF40" s="476" t="str">
        <f t="shared" si="41"/>
        <v>-</v>
      </c>
      <c r="CG40" s="476" t="str">
        <f t="shared" si="42"/>
        <v>-</v>
      </c>
      <c r="CH40" s="478" t="str">
        <f t="shared" si="43"/>
        <v>-</v>
      </c>
      <c r="CI40" s="480" t="str">
        <f t="shared" si="44"/>
        <v>-</v>
      </c>
      <c r="CJ40" s="480" t="str">
        <f t="shared" si="45"/>
        <v>-</v>
      </c>
      <c r="CK40" s="480" t="str">
        <f t="shared" si="46"/>
        <v>-</v>
      </c>
      <c r="CL40" s="480" t="str">
        <f t="shared" si="47"/>
        <v>-</v>
      </c>
      <c r="CM40" s="482" t="str">
        <f t="shared" si="48"/>
        <v>-</v>
      </c>
      <c r="CN40" s="483" t="str">
        <f t="shared" si="49"/>
        <v>-</v>
      </c>
      <c r="CO40" s="483" t="str">
        <f t="shared" si="50"/>
        <v>-</v>
      </c>
      <c r="CP40" s="483" t="str">
        <f t="shared" si="51"/>
        <v>-</v>
      </c>
      <c r="CQ40" s="493" t="str">
        <f t="shared" si="52"/>
        <v>-</v>
      </c>
      <c r="CR40" s="487" t="str">
        <f t="shared" si="53"/>
        <v>-</v>
      </c>
      <c r="CS40" s="490" t="str">
        <f t="shared" si="54"/>
        <v>-</v>
      </c>
      <c r="CT40" s="485" t="str">
        <f t="shared" si="55"/>
        <v>-</v>
      </c>
      <c r="CU40" s="485" t="str">
        <f t="shared" si="56"/>
        <v>-</v>
      </c>
      <c r="CV40" s="489" t="str">
        <f t="shared" si="57"/>
        <v>-</v>
      </c>
    </row>
    <row r="41" spans="6:100" x14ac:dyDescent="0.2">
      <c r="F41" s="495" t="str">
        <f t="shared" si="35"/>
        <v>-</v>
      </c>
      <c r="G41" s="495">
        <f t="shared" si="2"/>
        <v>0</v>
      </c>
      <c r="I41" s="456" t="str">
        <f t="shared" si="3"/>
        <v>-</v>
      </c>
      <c r="J41" s="516" t="str">
        <f t="shared" si="70"/>
        <v>-</v>
      </c>
      <c r="K41" s="516" t="str">
        <f t="shared" si="70"/>
        <v>-</v>
      </c>
      <c r="L41" s="516" t="str">
        <f t="shared" si="70"/>
        <v>-</v>
      </c>
      <c r="M41" s="516" t="str">
        <f t="shared" si="70"/>
        <v>-</v>
      </c>
      <c r="N41" s="516" t="str">
        <f t="shared" si="70"/>
        <v>-</v>
      </c>
      <c r="O41" s="516" t="str">
        <f t="shared" si="70"/>
        <v>-</v>
      </c>
      <c r="P41" s="516" t="str">
        <f t="shared" si="70"/>
        <v>-</v>
      </c>
      <c r="Q41" s="516" t="str">
        <f t="shared" si="70"/>
        <v>-</v>
      </c>
      <c r="R41" s="516" t="str">
        <f t="shared" si="70"/>
        <v>-</v>
      </c>
      <c r="S41" s="516" t="str">
        <f t="shared" si="70"/>
        <v>-</v>
      </c>
      <c r="T41" s="516" t="str">
        <f t="shared" si="71"/>
        <v>-</v>
      </c>
      <c r="U41" s="516" t="str">
        <f t="shared" si="71"/>
        <v>-</v>
      </c>
      <c r="V41" s="516" t="str">
        <f t="shared" si="71"/>
        <v>-</v>
      </c>
      <c r="W41" s="516" t="str">
        <f t="shared" si="71"/>
        <v>-</v>
      </c>
      <c r="X41" s="516" t="str">
        <f t="shared" si="71"/>
        <v>-</v>
      </c>
      <c r="Y41" s="516" t="str">
        <f t="shared" si="71"/>
        <v>-</v>
      </c>
      <c r="Z41" s="516" t="str">
        <f t="shared" si="71"/>
        <v>-</v>
      </c>
      <c r="AA41" s="516" t="str">
        <f t="shared" si="71"/>
        <v>-</v>
      </c>
      <c r="AB41" s="516" t="str">
        <f t="shared" si="71"/>
        <v>-</v>
      </c>
      <c r="AC41" s="516" t="str">
        <f t="shared" si="71"/>
        <v>-</v>
      </c>
      <c r="AD41" s="516" t="str">
        <f t="shared" si="72"/>
        <v>-</v>
      </c>
      <c r="AE41" s="516" t="str">
        <f t="shared" si="72"/>
        <v>-</v>
      </c>
      <c r="AF41" s="516" t="str">
        <f t="shared" si="72"/>
        <v>-</v>
      </c>
      <c r="AG41" s="516" t="str">
        <f t="shared" si="72"/>
        <v>-</v>
      </c>
      <c r="AH41" s="516" t="str">
        <f t="shared" si="72"/>
        <v>-</v>
      </c>
      <c r="AI41" s="516" t="str">
        <f t="shared" si="72"/>
        <v>-</v>
      </c>
      <c r="AJ41" s="516" t="str">
        <f t="shared" si="72"/>
        <v>-</v>
      </c>
      <c r="AK41" s="516" t="str">
        <f t="shared" si="72"/>
        <v>-</v>
      </c>
      <c r="AL41" s="516" t="str">
        <f t="shared" si="72"/>
        <v>-</v>
      </c>
      <c r="AM41" s="516" t="str">
        <f t="shared" si="72"/>
        <v>-</v>
      </c>
      <c r="AN41" s="516" t="str">
        <f t="shared" si="73"/>
        <v>-</v>
      </c>
      <c r="AO41" s="516" t="str">
        <f t="shared" si="73"/>
        <v>-</v>
      </c>
      <c r="AP41" s="516" t="str">
        <f t="shared" si="73"/>
        <v>-</v>
      </c>
      <c r="AQ41" s="516" t="str">
        <f t="shared" si="73"/>
        <v>-</v>
      </c>
      <c r="AR41" s="516" t="str">
        <f t="shared" si="73"/>
        <v>-</v>
      </c>
      <c r="AS41" s="516" t="str">
        <f t="shared" si="73"/>
        <v>-</v>
      </c>
      <c r="AT41" s="516" t="str">
        <f t="shared" si="73"/>
        <v>-</v>
      </c>
      <c r="AU41" s="516" t="str">
        <f t="shared" si="73"/>
        <v>-</v>
      </c>
      <c r="AV41" s="516" t="str">
        <f t="shared" si="73"/>
        <v>-</v>
      </c>
      <c r="AW41" s="516" t="str">
        <f t="shared" si="73"/>
        <v>-</v>
      </c>
      <c r="AX41" s="516" t="str">
        <f t="shared" si="74"/>
        <v>-</v>
      </c>
      <c r="AY41" s="516" t="str">
        <f t="shared" si="74"/>
        <v>-</v>
      </c>
      <c r="AZ41" s="516" t="str">
        <f t="shared" si="74"/>
        <v>-</v>
      </c>
      <c r="BA41" s="516" t="str">
        <f t="shared" si="74"/>
        <v>-</v>
      </c>
      <c r="BB41" s="516" t="str">
        <f t="shared" si="74"/>
        <v>-</v>
      </c>
      <c r="BC41" s="516" t="str">
        <f t="shared" si="74"/>
        <v>-</v>
      </c>
      <c r="BD41" s="516" t="str">
        <f t="shared" si="74"/>
        <v>-</v>
      </c>
      <c r="BE41" s="516" t="str">
        <f t="shared" si="74"/>
        <v>-</v>
      </c>
      <c r="BF41" s="516" t="str">
        <f t="shared" si="74"/>
        <v>-</v>
      </c>
      <c r="BG41" s="516" t="str">
        <f t="shared" si="74"/>
        <v>-</v>
      </c>
      <c r="BH41" s="516" t="str">
        <f t="shared" si="75"/>
        <v>-</v>
      </c>
      <c r="BI41" s="516" t="str">
        <f t="shared" si="75"/>
        <v>-</v>
      </c>
      <c r="BJ41" s="516" t="str">
        <f t="shared" si="75"/>
        <v>-</v>
      </c>
      <c r="BK41" s="516" t="str">
        <f t="shared" si="75"/>
        <v>-</v>
      </c>
      <c r="BL41" s="516" t="str">
        <f t="shared" si="75"/>
        <v>-</v>
      </c>
      <c r="BM41" s="516" t="str">
        <f t="shared" si="75"/>
        <v>-</v>
      </c>
      <c r="BN41" s="516" t="str">
        <f t="shared" si="75"/>
        <v>-</v>
      </c>
      <c r="BO41" s="516" t="str">
        <f t="shared" si="75"/>
        <v>-</v>
      </c>
      <c r="BP41" s="516" t="str">
        <f t="shared" si="75"/>
        <v>-</v>
      </c>
      <c r="BQ41" s="516" t="str">
        <f t="shared" si="75"/>
        <v>-</v>
      </c>
      <c r="BR41" s="516" t="str">
        <f t="shared" si="10"/>
        <v>-------</v>
      </c>
      <c r="BS41" s="516" t="str">
        <f t="shared" si="11"/>
        <v>-</v>
      </c>
      <c r="BT41" s="454" t="str">
        <f>IF(INDEX(BR:BR,ROW())&lt;&gt;"-------",VLOOKUP($BR41,'CS Protocol Def'!$B:$O,12,FALSE),"-")</f>
        <v>-</v>
      </c>
      <c r="BU41" s="454" t="str">
        <f>IF(INDEX(BR:BR,ROW())&lt;&gt;"-------",VLOOKUP(INDEX(BR:BR,ROW()),'CS Protocol Def'!$B:$O,13,FALSE),"-")</f>
        <v>-</v>
      </c>
      <c r="BV41" s="454" t="str">
        <f>IF(INDEX(BR:BR,ROW())&lt;&gt;"-------",VLOOKUP($BR41,'CS Protocol Def'!$B:$P,15,FALSE),"-")</f>
        <v>-</v>
      </c>
      <c r="BW41" s="455" t="str">
        <f t="shared" si="12"/>
        <v>-</v>
      </c>
      <c r="BX41" s="515" t="str">
        <f>IF(INDEX(BR:BR,ROW())&lt;&gt;"-------",VLOOKUP($BR41,'CS Protocol Def'!$B:$Q,16,FALSE),"-")</f>
        <v>-</v>
      </c>
      <c r="BY41" s="455" t="str">
        <f>IF(INDEX(BR:BR,ROW())&lt;&gt;"-------",VLOOKUP(TEXT(BIN2DEC(CONCATENATE(K41,L41,M41,N41,O41,P41,Q41,R41,S41,T41)),"#"),'Country Codes'!A:B,2,FALSE),"-")</f>
        <v>-</v>
      </c>
      <c r="BZ41" s="491" t="str">
        <f>IF(BT41=BZ$3,VLOOKUP(CONCATENATE(X41,Y41,Z41,AA41,AB41,AC41),Characters!$B$3:$F$41,5,FALSE)&amp;
VLOOKUP(CONCATENATE(AD41,AE41,AF41,AG41,AH41,AI41),Characters!$B$3:$F$41,5,FALSE)&amp;
VLOOKUP(CONCATENATE(AJ41,AK41,AL41,AM41,AN41,AO41),Characters!$B$3:$F$41,5,FALSE)&amp;
VLOOKUP(CONCATENATE(AP41,AQ41,AR41,AS41,AT41,AU41),Characters!$B$3:$F$41,5,FALSE)&amp;
VLOOKUP(CONCATENATE(AV41,AW41,AX41,AY41,AZ41,BA41),Characters!$B$3:$F$41,5,FALSE)&amp;
VLOOKUP(CONCATENATE(BB41,BC41,BD41,BE41,BF41,BG41),Characters!$B$3:$F$41,5,FALSE)&amp;
VLOOKUP(CONCATENATE(BH41,BI41,BJ41,BK41,BL41,BM41),Characters!$B$3:$F$41,5,FALSE),"-")</f>
        <v>-</v>
      </c>
      <c r="CA41" s="471" t="str">
        <f t="shared" si="36"/>
        <v>-</v>
      </c>
      <c r="CB41" s="473" t="str">
        <f t="shared" si="37"/>
        <v>-</v>
      </c>
      <c r="CC41" s="475" t="str">
        <f t="shared" si="38"/>
        <v>-</v>
      </c>
      <c r="CD41" s="476" t="str">
        <f t="shared" si="39"/>
        <v>-</v>
      </c>
      <c r="CE41" s="476" t="str">
        <f t="shared" si="40"/>
        <v>-</v>
      </c>
      <c r="CF41" s="476" t="str">
        <f t="shared" si="41"/>
        <v>-</v>
      </c>
      <c r="CG41" s="476" t="str">
        <f t="shared" si="42"/>
        <v>-</v>
      </c>
      <c r="CH41" s="478" t="str">
        <f t="shared" si="43"/>
        <v>-</v>
      </c>
      <c r="CI41" s="480" t="str">
        <f t="shared" si="44"/>
        <v>-</v>
      </c>
      <c r="CJ41" s="480" t="str">
        <f t="shared" si="45"/>
        <v>-</v>
      </c>
      <c r="CK41" s="480" t="str">
        <f t="shared" si="46"/>
        <v>-</v>
      </c>
      <c r="CL41" s="480" t="str">
        <f t="shared" si="47"/>
        <v>-</v>
      </c>
      <c r="CM41" s="482" t="str">
        <f t="shared" si="48"/>
        <v>-</v>
      </c>
      <c r="CN41" s="483" t="str">
        <f t="shared" si="49"/>
        <v>-</v>
      </c>
      <c r="CO41" s="483" t="str">
        <f t="shared" si="50"/>
        <v>-</v>
      </c>
      <c r="CP41" s="483" t="str">
        <f t="shared" si="51"/>
        <v>-</v>
      </c>
      <c r="CQ41" s="493" t="str">
        <f t="shared" si="52"/>
        <v>-</v>
      </c>
      <c r="CR41" s="487" t="str">
        <f t="shared" si="53"/>
        <v>-</v>
      </c>
      <c r="CS41" s="490" t="str">
        <f t="shared" si="54"/>
        <v>-</v>
      </c>
      <c r="CT41" s="485" t="str">
        <f t="shared" si="55"/>
        <v>-</v>
      </c>
      <c r="CU41" s="485" t="str">
        <f t="shared" si="56"/>
        <v>-</v>
      </c>
      <c r="CV41" s="489" t="str">
        <f t="shared" si="57"/>
        <v>-</v>
      </c>
    </row>
    <row r="42" spans="6:100" x14ac:dyDescent="0.2">
      <c r="F42" s="495" t="str">
        <f t="shared" si="35"/>
        <v>-</v>
      </c>
      <c r="G42" s="495">
        <f t="shared" si="2"/>
        <v>0</v>
      </c>
      <c r="I42" s="456" t="str">
        <f t="shared" si="3"/>
        <v>-</v>
      </c>
      <c r="J42" s="516" t="str">
        <f t="shared" si="70"/>
        <v>-</v>
      </c>
      <c r="K42" s="516" t="str">
        <f t="shared" si="70"/>
        <v>-</v>
      </c>
      <c r="L42" s="516" t="str">
        <f t="shared" si="70"/>
        <v>-</v>
      </c>
      <c r="M42" s="516" t="str">
        <f t="shared" si="70"/>
        <v>-</v>
      </c>
      <c r="N42" s="516" t="str">
        <f t="shared" si="70"/>
        <v>-</v>
      </c>
      <c r="O42" s="516" t="str">
        <f t="shared" si="70"/>
        <v>-</v>
      </c>
      <c r="P42" s="516" t="str">
        <f t="shared" si="70"/>
        <v>-</v>
      </c>
      <c r="Q42" s="516" t="str">
        <f t="shared" si="70"/>
        <v>-</v>
      </c>
      <c r="R42" s="516" t="str">
        <f t="shared" si="70"/>
        <v>-</v>
      </c>
      <c r="S42" s="516" t="str">
        <f t="shared" si="70"/>
        <v>-</v>
      </c>
      <c r="T42" s="516" t="str">
        <f t="shared" si="71"/>
        <v>-</v>
      </c>
      <c r="U42" s="516" t="str">
        <f t="shared" si="71"/>
        <v>-</v>
      </c>
      <c r="V42" s="516" t="str">
        <f t="shared" si="71"/>
        <v>-</v>
      </c>
      <c r="W42" s="516" t="str">
        <f t="shared" si="71"/>
        <v>-</v>
      </c>
      <c r="X42" s="516" t="str">
        <f t="shared" si="71"/>
        <v>-</v>
      </c>
      <c r="Y42" s="516" t="str">
        <f t="shared" si="71"/>
        <v>-</v>
      </c>
      <c r="Z42" s="516" t="str">
        <f t="shared" si="71"/>
        <v>-</v>
      </c>
      <c r="AA42" s="516" t="str">
        <f t="shared" si="71"/>
        <v>-</v>
      </c>
      <c r="AB42" s="516" t="str">
        <f t="shared" si="71"/>
        <v>-</v>
      </c>
      <c r="AC42" s="516" t="str">
        <f t="shared" si="71"/>
        <v>-</v>
      </c>
      <c r="AD42" s="516" t="str">
        <f t="shared" si="72"/>
        <v>-</v>
      </c>
      <c r="AE42" s="516" t="str">
        <f t="shared" si="72"/>
        <v>-</v>
      </c>
      <c r="AF42" s="516" t="str">
        <f t="shared" si="72"/>
        <v>-</v>
      </c>
      <c r="AG42" s="516" t="str">
        <f t="shared" si="72"/>
        <v>-</v>
      </c>
      <c r="AH42" s="516" t="str">
        <f t="shared" si="72"/>
        <v>-</v>
      </c>
      <c r="AI42" s="516" t="str">
        <f t="shared" si="72"/>
        <v>-</v>
      </c>
      <c r="AJ42" s="516" t="str">
        <f t="shared" si="72"/>
        <v>-</v>
      </c>
      <c r="AK42" s="516" t="str">
        <f t="shared" si="72"/>
        <v>-</v>
      </c>
      <c r="AL42" s="516" t="str">
        <f t="shared" si="72"/>
        <v>-</v>
      </c>
      <c r="AM42" s="516" t="str">
        <f t="shared" si="72"/>
        <v>-</v>
      </c>
      <c r="AN42" s="516" t="str">
        <f t="shared" si="73"/>
        <v>-</v>
      </c>
      <c r="AO42" s="516" t="str">
        <f t="shared" si="73"/>
        <v>-</v>
      </c>
      <c r="AP42" s="516" t="str">
        <f t="shared" si="73"/>
        <v>-</v>
      </c>
      <c r="AQ42" s="516" t="str">
        <f t="shared" si="73"/>
        <v>-</v>
      </c>
      <c r="AR42" s="516" t="str">
        <f t="shared" si="73"/>
        <v>-</v>
      </c>
      <c r="AS42" s="516" t="str">
        <f t="shared" si="73"/>
        <v>-</v>
      </c>
      <c r="AT42" s="516" t="str">
        <f t="shared" si="73"/>
        <v>-</v>
      </c>
      <c r="AU42" s="516" t="str">
        <f t="shared" si="73"/>
        <v>-</v>
      </c>
      <c r="AV42" s="516" t="str">
        <f t="shared" si="73"/>
        <v>-</v>
      </c>
      <c r="AW42" s="516" t="str">
        <f t="shared" si="73"/>
        <v>-</v>
      </c>
      <c r="AX42" s="516" t="str">
        <f t="shared" si="74"/>
        <v>-</v>
      </c>
      <c r="AY42" s="516" t="str">
        <f t="shared" si="74"/>
        <v>-</v>
      </c>
      <c r="AZ42" s="516" t="str">
        <f t="shared" si="74"/>
        <v>-</v>
      </c>
      <c r="BA42" s="516" t="str">
        <f t="shared" si="74"/>
        <v>-</v>
      </c>
      <c r="BB42" s="516" t="str">
        <f t="shared" si="74"/>
        <v>-</v>
      </c>
      <c r="BC42" s="516" t="str">
        <f t="shared" si="74"/>
        <v>-</v>
      </c>
      <c r="BD42" s="516" t="str">
        <f t="shared" si="74"/>
        <v>-</v>
      </c>
      <c r="BE42" s="516" t="str">
        <f t="shared" si="74"/>
        <v>-</v>
      </c>
      <c r="BF42" s="516" t="str">
        <f t="shared" si="74"/>
        <v>-</v>
      </c>
      <c r="BG42" s="516" t="str">
        <f t="shared" si="74"/>
        <v>-</v>
      </c>
      <c r="BH42" s="516" t="str">
        <f t="shared" si="75"/>
        <v>-</v>
      </c>
      <c r="BI42" s="516" t="str">
        <f t="shared" si="75"/>
        <v>-</v>
      </c>
      <c r="BJ42" s="516" t="str">
        <f t="shared" si="75"/>
        <v>-</v>
      </c>
      <c r="BK42" s="516" t="str">
        <f t="shared" si="75"/>
        <v>-</v>
      </c>
      <c r="BL42" s="516" t="str">
        <f t="shared" si="75"/>
        <v>-</v>
      </c>
      <c r="BM42" s="516" t="str">
        <f t="shared" si="75"/>
        <v>-</v>
      </c>
      <c r="BN42" s="516" t="str">
        <f t="shared" si="75"/>
        <v>-</v>
      </c>
      <c r="BO42" s="516" t="str">
        <f t="shared" si="75"/>
        <v>-</v>
      </c>
      <c r="BP42" s="516" t="str">
        <f t="shared" si="75"/>
        <v>-</v>
      </c>
      <c r="BQ42" s="516" t="str">
        <f t="shared" si="75"/>
        <v>-</v>
      </c>
      <c r="BR42" s="516" t="str">
        <f t="shared" si="10"/>
        <v>-------</v>
      </c>
      <c r="BS42" s="516" t="str">
        <f t="shared" si="11"/>
        <v>-</v>
      </c>
      <c r="BT42" s="454" t="str">
        <f>IF(INDEX(BR:BR,ROW())&lt;&gt;"-------",VLOOKUP($BR42,'CS Protocol Def'!$B:$O,12,FALSE),"-")</f>
        <v>-</v>
      </c>
      <c r="BU42" s="454" t="str">
        <f>IF(INDEX(BR:BR,ROW())&lt;&gt;"-------",VLOOKUP(INDEX(BR:BR,ROW()),'CS Protocol Def'!$B:$O,13,FALSE),"-")</f>
        <v>-</v>
      </c>
      <c r="BV42" s="454" t="str">
        <f>IF(INDEX(BR:BR,ROW())&lt;&gt;"-------",VLOOKUP($BR42,'CS Protocol Def'!$B:$P,15,FALSE),"-")</f>
        <v>-</v>
      </c>
      <c r="BW42" s="455" t="str">
        <f t="shared" si="12"/>
        <v>-</v>
      </c>
      <c r="BX42" s="515" t="str">
        <f>IF(INDEX(BR:BR,ROW())&lt;&gt;"-------",VLOOKUP($BR42,'CS Protocol Def'!$B:$Q,16,FALSE),"-")</f>
        <v>-</v>
      </c>
      <c r="BY42" s="455" t="str">
        <f>IF(INDEX(BR:BR,ROW())&lt;&gt;"-------",VLOOKUP(TEXT(BIN2DEC(CONCATENATE(K42,L42,M42,N42,O42,P42,Q42,R42,S42,T42)),"#"),'Country Codes'!A:B,2,FALSE),"-")</f>
        <v>-</v>
      </c>
      <c r="BZ42" s="491" t="str">
        <f>IF(BT42=BZ$3,VLOOKUP(CONCATENATE(X42,Y42,Z42,AA42,AB42,AC42),Characters!$B$3:$F$41,5,FALSE)&amp;
VLOOKUP(CONCATENATE(AD42,AE42,AF42,AG42,AH42,AI42),Characters!$B$3:$F$41,5,FALSE)&amp;
VLOOKUP(CONCATENATE(AJ42,AK42,AL42,AM42,AN42,AO42),Characters!$B$3:$F$41,5,FALSE)&amp;
VLOOKUP(CONCATENATE(AP42,AQ42,AR42,AS42,AT42,AU42),Characters!$B$3:$F$41,5,FALSE)&amp;
VLOOKUP(CONCATENATE(AV42,AW42,AX42,AY42,AZ42,BA42),Characters!$B$3:$F$41,5,FALSE)&amp;
VLOOKUP(CONCATENATE(BB42,BC42,BD42,BE42,BF42,BG42),Characters!$B$3:$F$41,5,FALSE)&amp;
VLOOKUP(CONCATENATE(BH42,BI42,BJ42,BK42,BL42,BM42),Characters!$B$3:$F$41,5,FALSE),"-")</f>
        <v>-</v>
      </c>
      <c r="CA42" s="471" t="str">
        <f t="shared" si="36"/>
        <v>-</v>
      </c>
      <c r="CB42" s="473" t="str">
        <f t="shared" si="37"/>
        <v>-</v>
      </c>
      <c r="CC42" s="475" t="str">
        <f t="shared" si="38"/>
        <v>-</v>
      </c>
      <c r="CD42" s="476" t="str">
        <f t="shared" si="39"/>
        <v>-</v>
      </c>
      <c r="CE42" s="476" t="str">
        <f t="shared" si="40"/>
        <v>-</v>
      </c>
      <c r="CF42" s="476" t="str">
        <f t="shared" si="41"/>
        <v>-</v>
      </c>
      <c r="CG42" s="476" t="str">
        <f t="shared" si="42"/>
        <v>-</v>
      </c>
      <c r="CH42" s="478" t="str">
        <f t="shared" si="43"/>
        <v>-</v>
      </c>
      <c r="CI42" s="480" t="str">
        <f t="shared" si="44"/>
        <v>-</v>
      </c>
      <c r="CJ42" s="480" t="str">
        <f t="shared" si="45"/>
        <v>-</v>
      </c>
      <c r="CK42" s="480" t="str">
        <f t="shared" si="46"/>
        <v>-</v>
      </c>
      <c r="CL42" s="480" t="str">
        <f t="shared" si="47"/>
        <v>-</v>
      </c>
      <c r="CM42" s="482" t="str">
        <f t="shared" si="48"/>
        <v>-</v>
      </c>
      <c r="CN42" s="483" t="str">
        <f t="shared" si="49"/>
        <v>-</v>
      </c>
      <c r="CO42" s="483" t="str">
        <f t="shared" si="50"/>
        <v>-</v>
      </c>
      <c r="CP42" s="483" t="str">
        <f t="shared" si="51"/>
        <v>-</v>
      </c>
      <c r="CQ42" s="493" t="str">
        <f t="shared" si="52"/>
        <v>-</v>
      </c>
      <c r="CR42" s="487" t="str">
        <f t="shared" si="53"/>
        <v>-</v>
      </c>
      <c r="CS42" s="490" t="str">
        <f t="shared" si="54"/>
        <v>-</v>
      </c>
      <c r="CT42" s="485" t="str">
        <f t="shared" si="55"/>
        <v>-</v>
      </c>
      <c r="CU42" s="485" t="str">
        <f t="shared" si="56"/>
        <v>-</v>
      </c>
      <c r="CV42" s="489" t="str">
        <f t="shared" si="57"/>
        <v>-</v>
      </c>
    </row>
    <row r="43" spans="6:100" x14ac:dyDescent="0.2">
      <c r="F43" s="495" t="str">
        <f t="shared" si="35"/>
        <v>-</v>
      </c>
      <c r="G43" s="495">
        <f t="shared" si="2"/>
        <v>0</v>
      </c>
      <c r="I43" s="456" t="str">
        <f t="shared" si="3"/>
        <v>-</v>
      </c>
      <c r="J43" s="516" t="str">
        <f t="shared" si="70"/>
        <v>-</v>
      </c>
      <c r="K43" s="516" t="str">
        <f t="shared" si="70"/>
        <v>-</v>
      </c>
      <c r="L43" s="516" t="str">
        <f t="shared" si="70"/>
        <v>-</v>
      </c>
      <c r="M43" s="516" t="str">
        <f t="shared" si="70"/>
        <v>-</v>
      </c>
      <c r="N43" s="516" t="str">
        <f t="shared" si="70"/>
        <v>-</v>
      </c>
      <c r="O43" s="516" t="str">
        <f t="shared" si="70"/>
        <v>-</v>
      </c>
      <c r="P43" s="516" t="str">
        <f t="shared" si="70"/>
        <v>-</v>
      </c>
      <c r="Q43" s="516" t="str">
        <f t="shared" si="70"/>
        <v>-</v>
      </c>
      <c r="R43" s="516" t="str">
        <f t="shared" si="70"/>
        <v>-</v>
      </c>
      <c r="S43" s="516" t="str">
        <f t="shared" si="70"/>
        <v>-</v>
      </c>
      <c r="T43" s="516" t="str">
        <f t="shared" si="71"/>
        <v>-</v>
      </c>
      <c r="U43" s="516" t="str">
        <f t="shared" si="71"/>
        <v>-</v>
      </c>
      <c r="V43" s="516" t="str">
        <f t="shared" si="71"/>
        <v>-</v>
      </c>
      <c r="W43" s="516" t="str">
        <f t="shared" si="71"/>
        <v>-</v>
      </c>
      <c r="X43" s="516" t="str">
        <f t="shared" si="71"/>
        <v>-</v>
      </c>
      <c r="Y43" s="516" t="str">
        <f t="shared" si="71"/>
        <v>-</v>
      </c>
      <c r="Z43" s="516" t="str">
        <f t="shared" si="71"/>
        <v>-</v>
      </c>
      <c r="AA43" s="516" t="str">
        <f t="shared" si="71"/>
        <v>-</v>
      </c>
      <c r="AB43" s="516" t="str">
        <f t="shared" si="71"/>
        <v>-</v>
      </c>
      <c r="AC43" s="516" t="str">
        <f t="shared" si="71"/>
        <v>-</v>
      </c>
      <c r="AD43" s="516" t="str">
        <f t="shared" si="72"/>
        <v>-</v>
      </c>
      <c r="AE43" s="516" t="str">
        <f t="shared" si="72"/>
        <v>-</v>
      </c>
      <c r="AF43" s="516" t="str">
        <f t="shared" si="72"/>
        <v>-</v>
      </c>
      <c r="AG43" s="516" t="str">
        <f t="shared" si="72"/>
        <v>-</v>
      </c>
      <c r="AH43" s="516" t="str">
        <f t="shared" si="72"/>
        <v>-</v>
      </c>
      <c r="AI43" s="516" t="str">
        <f t="shared" si="72"/>
        <v>-</v>
      </c>
      <c r="AJ43" s="516" t="str">
        <f t="shared" si="72"/>
        <v>-</v>
      </c>
      <c r="AK43" s="516" t="str">
        <f t="shared" si="72"/>
        <v>-</v>
      </c>
      <c r="AL43" s="516" t="str">
        <f t="shared" si="72"/>
        <v>-</v>
      </c>
      <c r="AM43" s="516" t="str">
        <f t="shared" si="72"/>
        <v>-</v>
      </c>
      <c r="AN43" s="516" t="str">
        <f t="shared" si="73"/>
        <v>-</v>
      </c>
      <c r="AO43" s="516" t="str">
        <f t="shared" si="73"/>
        <v>-</v>
      </c>
      <c r="AP43" s="516" t="str">
        <f t="shared" si="73"/>
        <v>-</v>
      </c>
      <c r="AQ43" s="516" t="str">
        <f t="shared" si="73"/>
        <v>-</v>
      </c>
      <c r="AR43" s="516" t="str">
        <f t="shared" si="73"/>
        <v>-</v>
      </c>
      <c r="AS43" s="516" t="str">
        <f t="shared" si="73"/>
        <v>-</v>
      </c>
      <c r="AT43" s="516" t="str">
        <f t="shared" si="73"/>
        <v>-</v>
      </c>
      <c r="AU43" s="516" t="str">
        <f t="shared" si="73"/>
        <v>-</v>
      </c>
      <c r="AV43" s="516" t="str">
        <f t="shared" si="73"/>
        <v>-</v>
      </c>
      <c r="AW43" s="516" t="str">
        <f t="shared" si="73"/>
        <v>-</v>
      </c>
      <c r="AX43" s="516" t="str">
        <f t="shared" si="74"/>
        <v>-</v>
      </c>
      <c r="AY43" s="516" t="str">
        <f t="shared" si="74"/>
        <v>-</v>
      </c>
      <c r="AZ43" s="516" t="str">
        <f t="shared" si="74"/>
        <v>-</v>
      </c>
      <c r="BA43" s="516" t="str">
        <f t="shared" si="74"/>
        <v>-</v>
      </c>
      <c r="BB43" s="516" t="str">
        <f t="shared" si="74"/>
        <v>-</v>
      </c>
      <c r="BC43" s="516" t="str">
        <f t="shared" si="74"/>
        <v>-</v>
      </c>
      <c r="BD43" s="516" t="str">
        <f t="shared" si="74"/>
        <v>-</v>
      </c>
      <c r="BE43" s="516" t="str">
        <f t="shared" si="74"/>
        <v>-</v>
      </c>
      <c r="BF43" s="516" t="str">
        <f t="shared" si="74"/>
        <v>-</v>
      </c>
      <c r="BG43" s="516" t="str">
        <f t="shared" si="74"/>
        <v>-</v>
      </c>
      <c r="BH43" s="516" t="str">
        <f t="shared" si="75"/>
        <v>-</v>
      </c>
      <c r="BI43" s="516" t="str">
        <f t="shared" si="75"/>
        <v>-</v>
      </c>
      <c r="BJ43" s="516" t="str">
        <f t="shared" si="75"/>
        <v>-</v>
      </c>
      <c r="BK43" s="516" t="str">
        <f t="shared" si="75"/>
        <v>-</v>
      </c>
      <c r="BL43" s="516" t="str">
        <f t="shared" si="75"/>
        <v>-</v>
      </c>
      <c r="BM43" s="516" t="str">
        <f t="shared" si="75"/>
        <v>-</v>
      </c>
      <c r="BN43" s="516" t="str">
        <f t="shared" si="75"/>
        <v>-</v>
      </c>
      <c r="BO43" s="516" t="str">
        <f t="shared" si="75"/>
        <v>-</v>
      </c>
      <c r="BP43" s="516" t="str">
        <f t="shared" si="75"/>
        <v>-</v>
      </c>
      <c r="BQ43" s="516" t="str">
        <f t="shared" si="75"/>
        <v>-</v>
      </c>
      <c r="BR43" s="516" t="str">
        <f t="shared" si="10"/>
        <v>-------</v>
      </c>
      <c r="BS43" s="516" t="str">
        <f t="shared" si="11"/>
        <v>-</v>
      </c>
      <c r="BT43" s="454" t="str">
        <f>IF(INDEX(BR:BR,ROW())&lt;&gt;"-------",VLOOKUP($BR43,'CS Protocol Def'!$B:$O,12,FALSE),"-")</f>
        <v>-</v>
      </c>
      <c r="BU43" s="454" t="str">
        <f>IF(INDEX(BR:BR,ROW())&lt;&gt;"-------",VLOOKUP(INDEX(BR:BR,ROW()),'CS Protocol Def'!$B:$O,13,FALSE),"-")</f>
        <v>-</v>
      </c>
      <c r="BV43" s="454" t="str">
        <f>IF(INDEX(BR:BR,ROW())&lt;&gt;"-------",VLOOKUP($BR43,'CS Protocol Def'!$B:$P,15,FALSE),"-")</f>
        <v>-</v>
      </c>
      <c r="BW43" s="455" t="str">
        <f t="shared" si="12"/>
        <v>-</v>
      </c>
      <c r="BX43" s="515" t="str">
        <f>IF(INDEX(BR:BR,ROW())&lt;&gt;"-------",VLOOKUP($BR43,'CS Protocol Def'!$B:$Q,16,FALSE),"-")</f>
        <v>-</v>
      </c>
      <c r="BY43" s="455" t="str">
        <f>IF(INDEX(BR:BR,ROW())&lt;&gt;"-------",VLOOKUP(TEXT(BIN2DEC(CONCATENATE(K43,L43,M43,N43,O43,P43,Q43,R43,S43,T43)),"#"),'Country Codes'!A:B,2,FALSE),"-")</f>
        <v>-</v>
      </c>
      <c r="BZ43" s="491" t="str">
        <f>IF(BT43=BZ$3,VLOOKUP(CONCATENATE(X43,Y43,Z43,AA43,AB43,AC43),Characters!$B$3:$F$41,5,FALSE)&amp;
VLOOKUP(CONCATENATE(AD43,AE43,AF43,AG43,AH43,AI43),Characters!$B$3:$F$41,5,FALSE)&amp;
VLOOKUP(CONCATENATE(AJ43,AK43,AL43,AM43,AN43,AO43),Characters!$B$3:$F$41,5,FALSE)&amp;
VLOOKUP(CONCATENATE(AP43,AQ43,AR43,AS43,AT43,AU43),Characters!$B$3:$F$41,5,FALSE)&amp;
VLOOKUP(CONCATENATE(AV43,AW43,AX43,AY43,AZ43,BA43),Characters!$B$3:$F$41,5,FALSE)&amp;
VLOOKUP(CONCATENATE(BB43,BC43,BD43,BE43,BF43,BG43),Characters!$B$3:$F$41,5,FALSE)&amp;
VLOOKUP(CONCATENATE(BH43,BI43,BJ43,BK43,BL43,BM43),Characters!$B$3:$F$41,5,FALSE),"-")</f>
        <v>-</v>
      </c>
      <c r="CA43" s="471" t="str">
        <f t="shared" si="36"/>
        <v>-</v>
      </c>
      <c r="CB43" s="473" t="str">
        <f t="shared" si="37"/>
        <v>-</v>
      </c>
      <c r="CC43" s="475" t="str">
        <f t="shared" si="38"/>
        <v>-</v>
      </c>
      <c r="CD43" s="476" t="str">
        <f t="shared" si="39"/>
        <v>-</v>
      </c>
      <c r="CE43" s="476" t="str">
        <f t="shared" si="40"/>
        <v>-</v>
      </c>
      <c r="CF43" s="476" t="str">
        <f t="shared" si="41"/>
        <v>-</v>
      </c>
      <c r="CG43" s="476" t="str">
        <f t="shared" si="42"/>
        <v>-</v>
      </c>
      <c r="CH43" s="478" t="str">
        <f t="shared" si="43"/>
        <v>-</v>
      </c>
      <c r="CI43" s="480" t="str">
        <f t="shared" si="44"/>
        <v>-</v>
      </c>
      <c r="CJ43" s="480" t="str">
        <f t="shared" si="45"/>
        <v>-</v>
      </c>
      <c r="CK43" s="480" t="str">
        <f t="shared" si="46"/>
        <v>-</v>
      </c>
      <c r="CL43" s="480" t="str">
        <f t="shared" si="47"/>
        <v>-</v>
      </c>
      <c r="CM43" s="482" t="str">
        <f t="shared" si="48"/>
        <v>-</v>
      </c>
      <c r="CN43" s="483" t="str">
        <f t="shared" si="49"/>
        <v>-</v>
      </c>
      <c r="CO43" s="483" t="str">
        <f t="shared" si="50"/>
        <v>-</v>
      </c>
      <c r="CP43" s="483" t="str">
        <f t="shared" si="51"/>
        <v>-</v>
      </c>
      <c r="CQ43" s="493" t="str">
        <f t="shared" si="52"/>
        <v>-</v>
      </c>
      <c r="CR43" s="487" t="str">
        <f t="shared" si="53"/>
        <v>-</v>
      </c>
      <c r="CS43" s="490" t="str">
        <f t="shared" si="54"/>
        <v>-</v>
      </c>
      <c r="CT43" s="485" t="str">
        <f t="shared" si="55"/>
        <v>-</v>
      </c>
      <c r="CU43" s="485" t="str">
        <f t="shared" si="56"/>
        <v>-</v>
      </c>
      <c r="CV43" s="489" t="str">
        <f t="shared" si="57"/>
        <v>-</v>
      </c>
    </row>
    <row r="44" spans="6:100" x14ac:dyDescent="0.2">
      <c r="F44" s="495" t="str">
        <f t="shared" si="35"/>
        <v>-</v>
      </c>
      <c r="G44" s="495">
        <f t="shared" si="2"/>
        <v>0</v>
      </c>
      <c r="I44" s="456" t="str">
        <f t="shared" si="3"/>
        <v>-</v>
      </c>
      <c r="J44" s="516" t="str">
        <f t="shared" si="70"/>
        <v>-</v>
      </c>
      <c r="K44" s="516" t="str">
        <f t="shared" si="70"/>
        <v>-</v>
      </c>
      <c r="L44" s="516" t="str">
        <f t="shared" si="70"/>
        <v>-</v>
      </c>
      <c r="M44" s="516" t="str">
        <f t="shared" si="70"/>
        <v>-</v>
      </c>
      <c r="N44" s="516" t="str">
        <f t="shared" si="70"/>
        <v>-</v>
      </c>
      <c r="O44" s="516" t="str">
        <f t="shared" si="70"/>
        <v>-</v>
      </c>
      <c r="P44" s="516" t="str">
        <f t="shared" si="70"/>
        <v>-</v>
      </c>
      <c r="Q44" s="516" t="str">
        <f t="shared" si="70"/>
        <v>-</v>
      </c>
      <c r="R44" s="516" t="str">
        <f t="shared" si="70"/>
        <v>-</v>
      </c>
      <c r="S44" s="516" t="str">
        <f t="shared" si="70"/>
        <v>-</v>
      </c>
      <c r="T44" s="516" t="str">
        <f t="shared" si="71"/>
        <v>-</v>
      </c>
      <c r="U44" s="516" t="str">
        <f t="shared" si="71"/>
        <v>-</v>
      </c>
      <c r="V44" s="516" t="str">
        <f t="shared" si="71"/>
        <v>-</v>
      </c>
      <c r="W44" s="516" t="str">
        <f t="shared" si="71"/>
        <v>-</v>
      </c>
      <c r="X44" s="516" t="str">
        <f t="shared" si="71"/>
        <v>-</v>
      </c>
      <c r="Y44" s="516" t="str">
        <f t="shared" si="71"/>
        <v>-</v>
      </c>
      <c r="Z44" s="516" t="str">
        <f t="shared" si="71"/>
        <v>-</v>
      </c>
      <c r="AA44" s="516" t="str">
        <f t="shared" si="71"/>
        <v>-</v>
      </c>
      <c r="AB44" s="516" t="str">
        <f t="shared" si="71"/>
        <v>-</v>
      </c>
      <c r="AC44" s="516" t="str">
        <f t="shared" si="71"/>
        <v>-</v>
      </c>
      <c r="AD44" s="516" t="str">
        <f t="shared" si="72"/>
        <v>-</v>
      </c>
      <c r="AE44" s="516" t="str">
        <f t="shared" si="72"/>
        <v>-</v>
      </c>
      <c r="AF44" s="516" t="str">
        <f t="shared" si="72"/>
        <v>-</v>
      </c>
      <c r="AG44" s="516" t="str">
        <f t="shared" si="72"/>
        <v>-</v>
      </c>
      <c r="AH44" s="516" t="str">
        <f t="shared" si="72"/>
        <v>-</v>
      </c>
      <c r="AI44" s="516" t="str">
        <f t="shared" si="72"/>
        <v>-</v>
      </c>
      <c r="AJ44" s="516" t="str">
        <f t="shared" si="72"/>
        <v>-</v>
      </c>
      <c r="AK44" s="516" t="str">
        <f t="shared" si="72"/>
        <v>-</v>
      </c>
      <c r="AL44" s="516" t="str">
        <f t="shared" si="72"/>
        <v>-</v>
      </c>
      <c r="AM44" s="516" t="str">
        <f t="shared" si="72"/>
        <v>-</v>
      </c>
      <c r="AN44" s="516" t="str">
        <f t="shared" si="73"/>
        <v>-</v>
      </c>
      <c r="AO44" s="516" t="str">
        <f t="shared" si="73"/>
        <v>-</v>
      </c>
      <c r="AP44" s="516" t="str">
        <f t="shared" si="73"/>
        <v>-</v>
      </c>
      <c r="AQ44" s="516" t="str">
        <f t="shared" si="73"/>
        <v>-</v>
      </c>
      <c r="AR44" s="516" t="str">
        <f t="shared" si="73"/>
        <v>-</v>
      </c>
      <c r="AS44" s="516" t="str">
        <f t="shared" si="73"/>
        <v>-</v>
      </c>
      <c r="AT44" s="516" t="str">
        <f t="shared" si="73"/>
        <v>-</v>
      </c>
      <c r="AU44" s="516" t="str">
        <f t="shared" si="73"/>
        <v>-</v>
      </c>
      <c r="AV44" s="516" t="str">
        <f t="shared" si="73"/>
        <v>-</v>
      </c>
      <c r="AW44" s="516" t="str">
        <f t="shared" si="73"/>
        <v>-</v>
      </c>
      <c r="AX44" s="516" t="str">
        <f t="shared" si="74"/>
        <v>-</v>
      </c>
      <c r="AY44" s="516" t="str">
        <f t="shared" si="74"/>
        <v>-</v>
      </c>
      <c r="AZ44" s="516" t="str">
        <f t="shared" si="74"/>
        <v>-</v>
      </c>
      <c r="BA44" s="516" t="str">
        <f t="shared" si="74"/>
        <v>-</v>
      </c>
      <c r="BB44" s="516" t="str">
        <f t="shared" si="74"/>
        <v>-</v>
      </c>
      <c r="BC44" s="516" t="str">
        <f t="shared" si="74"/>
        <v>-</v>
      </c>
      <c r="BD44" s="516" t="str">
        <f t="shared" si="74"/>
        <v>-</v>
      </c>
      <c r="BE44" s="516" t="str">
        <f t="shared" si="74"/>
        <v>-</v>
      </c>
      <c r="BF44" s="516" t="str">
        <f t="shared" si="74"/>
        <v>-</v>
      </c>
      <c r="BG44" s="516" t="str">
        <f t="shared" si="74"/>
        <v>-</v>
      </c>
      <c r="BH44" s="516" t="str">
        <f t="shared" si="75"/>
        <v>-</v>
      </c>
      <c r="BI44" s="516" t="str">
        <f t="shared" si="75"/>
        <v>-</v>
      </c>
      <c r="BJ44" s="516" t="str">
        <f t="shared" si="75"/>
        <v>-</v>
      </c>
      <c r="BK44" s="516" t="str">
        <f t="shared" si="75"/>
        <v>-</v>
      </c>
      <c r="BL44" s="516" t="str">
        <f t="shared" si="75"/>
        <v>-</v>
      </c>
      <c r="BM44" s="516" t="str">
        <f t="shared" si="75"/>
        <v>-</v>
      </c>
      <c r="BN44" s="516" t="str">
        <f t="shared" si="75"/>
        <v>-</v>
      </c>
      <c r="BO44" s="516" t="str">
        <f t="shared" si="75"/>
        <v>-</v>
      </c>
      <c r="BP44" s="516" t="str">
        <f t="shared" si="75"/>
        <v>-</v>
      </c>
      <c r="BQ44" s="516" t="str">
        <f t="shared" si="75"/>
        <v>-</v>
      </c>
      <c r="BR44" s="516" t="str">
        <f t="shared" si="10"/>
        <v>-------</v>
      </c>
      <c r="BS44" s="516" t="str">
        <f t="shared" si="11"/>
        <v>-</v>
      </c>
      <c r="BT44" s="454" t="str">
        <f>IF(INDEX(BR:BR,ROW())&lt;&gt;"-------",VLOOKUP($BR44,'CS Protocol Def'!$B:$O,12,FALSE),"-")</f>
        <v>-</v>
      </c>
      <c r="BU44" s="454" t="str">
        <f>IF(INDEX(BR:BR,ROW())&lt;&gt;"-------",VLOOKUP(INDEX(BR:BR,ROW()),'CS Protocol Def'!$B:$O,13,FALSE),"-")</f>
        <v>-</v>
      </c>
      <c r="BV44" s="454" t="str">
        <f>IF(INDEX(BR:BR,ROW())&lt;&gt;"-------",VLOOKUP($BR44,'CS Protocol Def'!$B:$P,15,FALSE),"-")</f>
        <v>-</v>
      </c>
      <c r="BW44" s="455" t="str">
        <f t="shared" si="12"/>
        <v>-</v>
      </c>
      <c r="BX44" s="515" t="str">
        <f>IF(INDEX(BR:BR,ROW())&lt;&gt;"-------",VLOOKUP($BR44,'CS Protocol Def'!$B:$Q,16,FALSE),"-")</f>
        <v>-</v>
      </c>
      <c r="BY44" s="455" t="str">
        <f>IF(INDEX(BR:BR,ROW())&lt;&gt;"-------",VLOOKUP(TEXT(BIN2DEC(CONCATENATE(K44,L44,M44,N44,O44,P44,Q44,R44,S44,T44)),"#"),'Country Codes'!A:B,2,FALSE),"-")</f>
        <v>-</v>
      </c>
      <c r="BZ44" s="491" t="str">
        <f>IF(BT44=BZ$3,VLOOKUP(CONCATENATE(X44,Y44,Z44,AA44,AB44,AC44),Characters!$B$3:$F$41,5,FALSE)&amp;
VLOOKUP(CONCATENATE(AD44,AE44,AF44,AG44,AH44,AI44),Characters!$B$3:$F$41,5,FALSE)&amp;
VLOOKUP(CONCATENATE(AJ44,AK44,AL44,AM44,AN44,AO44),Characters!$B$3:$F$41,5,FALSE)&amp;
VLOOKUP(CONCATENATE(AP44,AQ44,AR44,AS44,AT44,AU44),Characters!$B$3:$F$41,5,FALSE)&amp;
VLOOKUP(CONCATENATE(AV44,AW44,AX44,AY44,AZ44,BA44),Characters!$B$3:$F$41,5,FALSE)&amp;
VLOOKUP(CONCATENATE(BB44,BC44,BD44,BE44,BF44,BG44),Characters!$B$3:$F$41,5,FALSE)&amp;
VLOOKUP(CONCATENATE(BH44,BI44,BJ44,BK44,BL44,BM44),Characters!$B$3:$F$41,5,FALSE),"-")</f>
        <v>-</v>
      </c>
      <c r="CA44" s="471" t="str">
        <f t="shared" si="36"/>
        <v>-</v>
      </c>
      <c r="CB44" s="473" t="str">
        <f t="shared" si="37"/>
        <v>-</v>
      </c>
      <c r="CC44" s="475" t="str">
        <f t="shared" si="38"/>
        <v>-</v>
      </c>
      <c r="CD44" s="476" t="str">
        <f t="shared" si="39"/>
        <v>-</v>
      </c>
      <c r="CE44" s="476" t="str">
        <f t="shared" si="40"/>
        <v>-</v>
      </c>
      <c r="CF44" s="476" t="str">
        <f t="shared" si="41"/>
        <v>-</v>
      </c>
      <c r="CG44" s="476" t="str">
        <f t="shared" si="42"/>
        <v>-</v>
      </c>
      <c r="CH44" s="478" t="str">
        <f t="shared" si="43"/>
        <v>-</v>
      </c>
      <c r="CI44" s="480" t="str">
        <f t="shared" si="44"/>
        <v>-</v>
      </c>
      <c r="CJ44" s="480" t="str">
        <f t="shared" si="45"/>
        <v>-</v>
      </c>
      <c r="CK44" s="480" t="str">
        <f t="shared" si="46"/>
        <v>-</v>
      </c>
      <c r="CL44" s="480" t="str">
        <f t="shared" si="47"/>
        <v>-</v>
      </c>
      <c r="CM44" s="482" t="str">
        <f t="shared" si="48"/>
        <v>-</v>
      </c>
      <c r="CN44" s="483" t="str">
        <f t="shared" si="49"/>
        <v>-</v>
      </c>
      <c r="CO44" s="483" t="str">
        <f t="shared" si="50"/>
        <v>-</v>
      </c>
      <c r="CP44" s="483" t="str">
        <f t="shared" si="51"/>
        <v>-</v>
      </c>
      <c r="CQ44" s="493" t="str">
        <f t="shared" si="52"/>
        <v>-</v>
      </c>
      <c r="CR44" s="487" t="str">
        <f t="shared" si="53"/>
        <v>-</v>
      </c>
      <c r="CS44" s="490" t="str">
        <f t="shared" si="54"/>
        <v>-</v>
      </c>
      <c r="CT44" s="485" t="str">
        <f t="shared" si="55"/>
        <v>-</v>
      </c>
      <c r="CU44" s="485" t="str">
        <f t="shared" si="56"/>
        <v>-</v>
      </c>
      <c r="CV44" s="489" t="str">
        <f t="shared" si="57"/>
        <v>-</v>
      </c>
    </row>
    <row r="45" spans="6:100" x14ac:dyDescent="0.2">
      <c r="F45" s="495" t="str">
        <f t="shared" si="35"/>
        <v>-</v>
      </c>
      <c r="G45" s="495">
        <f t="shared" si="2"/>
        <v>0</v>
      </c>
      <c r="I45" s="456" t="str">
        <f t="shared" si="3"/>
        <v>-</v>
      </c>
      <c r="J45" s="516" t="str">
        <f t="shared" ref="J45:S54" si="76">IF(LEN(INDEX($I:$I,ROW()))=60,MID(INDEX($I:$I,ROW()),INDEX($4:$4,COLUMN())-25,1),"-")</f>
        <v>-</v>
      </c>
      <c r="K45" s="516" t="str">
        <f t="shared" si="76"/>
        <v>-</v>
      </c>
      <c r="L45" s="516" t="str">
        <f t="shared" si="76"/>
        <v>-</v>
      </c>
      <c r="M45" s="516" t="str">
        <f t="shared" si="76"/>
        <v>-</v>
      </c>
      <c r="N45" s="516" t="str">
        <f t="shared" si="76"/>
        <v>-</v>
      </c>
      <c r="O45" s="516" t="str">
        <f t="shared" si="76"/>
        <v>-</v>
      </c>
      <c r="P45" s="516" t="str">
        <f t="shared" si="76"/>
        <v>-</v>
      </c>
      <c r="Q45" s="516" t="str">
        <f t="shared" si="76"/>
        <v>-</v>
      </c>
      <c r="R45" s="516" t="str">
        <f t="shared" si="76"/>
        <v>-</v>
      </c>
      <c r="S45" s="516" t="str">
        <f t="shared" si="76"/>
        <v>-</v>
      </c>
      <c r="T45" s="516" t="str">
        <f t="shared" ref="T45:AC54" si="77">IF(LEN(INDEX($I:$I,ROW()))=60,MID(INDEX($I:$I,ROW()),INDEX($4:$4,COLUMN())-25,1),"-")</f>
        <v>-</v>
      </c>
      <c r="U45" s="516" t="str">
        <f t="shared" si="77"/>
        <v>-</v>
      </c>
      <c r="V45" s="516" t="str">
        <f t="shared" si="77"/>
        <v>-</v>
      </c>
      <c r="W45" s="516" t="str">
        <f t="shared" si="77"/>
        <v>-</v>
      </c>
      <c r="X45" s="516" t="str">
        <f t="shared" si="77"/>
        <v>-</v>
      </c>
      <c r="Y45" s="516" t="str">
        <f t="shared" si="77"/>
        <v>-</v>
      </c>
      <c r="Z45" s="516" t="str">
        <f t="shared" si="77"/>
        <v>-</v>
      </c>
      <c r="AA45" s="516" t="str">
        <f t="shared" si="77"/>
        <v>-</v>
      </c>
      <c r="AB45" s="516" t="str">
        <f t="shared" si="77"/>
        <v>-</v>
      </c>
      <c r="AC45" s="516" t="str">
        <f t="shared" si="77"/>
        <v>-</v>
      </c>
      <c r="AD45" s="516" t="str">
        <f t="shared" ref="AD45:AM54" si="78">IF(LEN(INDEX($I:$I,ROW()))=60,MID(INDEX($I:$I,ROW()),INDEX($4:$4,COLUMN())-25,1),"-")</f>
        <v>-</v>
      </c>
      <c r="AE45" s="516" t="str">
        <f t="shared" si="78"/>
        <v>-</v>
      </c>
      <c r="AF45" s="516" t="str">
        <f t="shared" si="78"/>
        <v>-</v>
      </c>
      <c r="AG45" s="516" t="str">
        <f t="shared" si="78"/>
        <v>-</v>
      </c>
      <c r="AH45" s="516" t="str">
        <f t="shared" si="78"/>
        <v>-</v>
      </c>
      <c r="AI45" s="516" t="str">
        <f t="shared" si="78"/>
        <v>-</v>
      </c>
      <c r="AJ45" s="516" t="str">
        <f t="shared" si="78"/>
        <v>-</v>
      </c>
      <c r="AK45" s="516" t="str">
        <f t="shared" si="78"/>
        <v>-</v>
      </c>
      <c r="AL45" s="516" t="str">
        <f t="shared" si="78"/>
        <v>-</v>
      </c>
      <c r="AM45" s="516" t="str">
        <f t="shared" si="78"/>
        <v>-</v>
      </c>
      <c r="AN45" s="516" t="str">
        <f t="shared" ref="AN45:AW54" si="79">IF(LEN(INDEX($I:$I,ROW()))=60,MID(INDEX($I:$I,ROW()),INDEX($4:$4,COLUMN())-25,1),"-")</f>
        <v>-</v>
      </c>
      <c r="AO45" s="516" t="str">
        <f t="shared" si="79"/>
        <v>-</v>
      </c>
      <c r="AP45" s="516" t="str">
        <f t="shared" si="79"/>
        <v>-</v>
      </c>
      <c r="AQ45" s="516" t="str">
        <f t="shared" si="79"/>
        <v>-</v>
      </c>
      <c r="AR45" s="516" t="str">
        <f t="shared" si="79"/>
        <v>-</v>
      </c>
      <c r="AS45" s="516" t="str">
        <f t="shared" si="79"/>
        <v>-</v>
      </c>
      <c r="AT45" s="516" t="str">
        <f t="shared" si="79"/>
        <v>-</v>
      </c>
      <c r="AU45" s="516" t="str">
        <f t="shared" si="79"/>
        <v>-</v>
      </c>
      <c r="AV45" s="516" t="str">
        <f t="shared" si="79"/>
        <v>-</v>
      </c>
      <c r="AW45" s="516" t="str">
        <f t="shared" si="79"/>
        <v>-</v>
      </c>
      <c r="AX45" s="516" t="str">
        <f t="shared" ref="AX45:BG54" si="80">IF(LEN(INDEX($I:$I,ROW()))=60,MID(INDEX($I:$I,ROW()),INDEX($4:$4,COLUMN())-25,1),"-")</f>
        <v>-</v>
      </c>
      <c r="AY45" s="516" t="str">
        <f t="shared" si="80"/>
        <v>-</v>
      </c>
      <c r="AZ45" s="516" t="str">
        <f t="shared" si="80"/>
        <v>-</v>
      </c>
      <c r="BA45" s="516" t="str">
        <f t="shared" si="80"/>
        <v>-</v>
      </c>
      <c r="BB45" s="516" t="str">
        <f t="shared" si="80"/>
        <v>-</v>
      </c>
      <c r="BC45" s="516" t="str">
        <f t="shared" si="80"/>
        <v>-</v>
      </c>
      <c r="BD45" s="516" t="str">
        <f t="shared" si="80"/>
        <v>-</v>
      </c>
      <c r="BE45" s="516" t="str">
        <f t="shared" si="80"/>
        <v>-</v>
      </c>
      <c r="BF45" s="516" t="str">
        <f t="shared" si="80"/>
        <v>-</v>
      </c>
      <c r="BG45" s="516" t="str">
        <f t="shared" si="80"/>
        <v>-</v>
      </c>
      <c r="BH45" s="516" t="str">
        <f t="shared" ref="BH45:BQ54" si="81">IF(LEN(INDEX($I:$I,ROW()))=60,MID(INDEX($I:$I,ROW()),INDEX($4:$4,COLUMN())-25,1),"-")</f>
        <v>-</v>
      </c>
      <c r="BI45" s="516" t="str">
        <f t="shared" si="81"/>
        <v>-</v>
      </c>
      <c r="BJ45" s="516" t="str">
        <f t="shared" si="81"/>
        <v>-</v>
      </c>
      <c r="BK45" s="516" t="str">
        <f t="shared" si="81"/>
        <v>-</v>
      </c>
      <c r="BL45" s="516" t="str">
        <f t="shared" si="81"/>
        <v>-</v>
      </c>
      <c r="BM45" s="516" t="str">
        <f t="shared" si="81"/>
        <v>-</v>
      </c>
      <c r="BN45" s="516" t="str">
        <f t="shared" si="81"/>
        <v>-</v>
      </c>
      <c r="BO45" s="516" t="str">
        <f t="shared" si="81"/>
        <v>-</v>
      </c>
      <c r="BP45" s="516" t="str">
        <f t="shared" si="81"/>
        <v>-</v>
      </c>
      <c r="BQ45" s="516" t="str">
        <f t="shared" si="81"/>
        <v>-</v>
      </c>
      <c r="BR45" s="516" t="str">
        <f t="shared" si="10"/>
        <v>-------</v>
      </c>
      <c r="BS45" s="516" t="str">
        <f t="shared" si="11"/>
        <v>-</v>
      </c>
      <c r="BT45" s="454" t="str">
        <f>IF(INDEX(BR:BR,ROW())&lt;&gt;"-------",VLOOKUP($BR45,'CS Protocol Def'!$B:$O,12,FALSE),"-")</f>
        <v>-</v>
      </c>
      <c r="BU45" s="454" t="str">
        <f>IF(INDEX(BR:BR,ROW())&lt;&gt;"-------",VLOOKUP(INDEX(BR:BR,ROW()),'CS Protocol Def'!$B:$O,13,FALSE),"-")</f>
        <v>-</v>
      </c>
      <c r="BV45" s="454" t="str">
        <f>IF(INDEX(BR:BR,ROW())&lt;&gt;"-------",VLOOKUP($BR45,'CS Protocol Def'!$B:$P,15,FALSE),"-")</f>
        <v>-</v>
      </c>
      <c r="BW45" s="455" t="str">
        <f t="shared" si="12"/>
        <v>-</v>
      </c>
      <c r="BX45" s="515" t="str">
        <f>IF(INDEX(BR:BR,ROW())&lt;&gt;"-------",VLOOKUP($BR45,'CS Protocol Def'!$B:$Q,16,FALSE),"-")</f>
        <v>-</v>
      </c>
      <c r="BY45" s="455" t="str">
        <f>IF(INDEX(BR:BR,ROW())&lt;&gt;"-------",VLOOKUP(TEXT(BIN2DEC(CONCATENATE(K45,L45,M45,N45,O45,P45,Q45,R45,S45,T45)),"#"),'Country Codes'!A:B,2,FALSE),"-")</f>
        <v>-</v>
      </c>
      <c r="BZ45" s="491" t="str">
        <f>IF(BT45=BZ$3,VLOOKUP(CONCATENATE(X45,Y45,Z45,AA45,AB45,AC45),Characters!$B$3:$F$41,5,FALSE)&amp;
VLOOKUP(CONCATENATE(AD45,AE45,AF45,AG45,AH45,AI45),Characters!$B$3:$F$41,5,FALSE)&amp;
VLOOKUP(CONCATENATE(AJ45,AK45,AL45,AM45,AN45,AO45),Characters!$B$3:$F$41,5,FALSE)&amp;
VLOOKUP(CONCATENATE(AP45,AQ45,AR45,AS45,AT45,AU45),Characters!$B$3:$F$41,5,FALSE)&amp;
VLOOKUP(CONCATENATE(AV45,AW45,AX45,AY45,AZ45,BA45),Characters!$B$3:$F$41,5,FALSE)&amp;
VLOOKUP(CONCATENATE(BB45,BC45,BD45,BE45,BF45,BG45),Characters!$B$3:$F$41,5,FALSE)&amp;
VLOOKUP(CONCATENATE(BH45,BI45,BJ45,BK45,BL45,BM45),Characters!$B$3:$F$41,5,FALSE),"-")</f>
        <v>-</v>
      </c>
      <c r="CA45" s="471" t="str">
        <f t="shared" si="36"/>
        <v>-</v>
      </c>
      <c r="CB45" s="473" t="str">
        <f t="shared" si="37"/>
        <v>-</v>
      </c>
      <c r="CC45" s="475" t="str">
        <f t="shared" si="38"/>
        <v>-</v>
      </c>
      <c r="CD45" s="476" t="str">
        <f t="shared" si="39"/>
        <v>-</v>
      </c>
      <c r="CE45" s="476" t="str">
        <f t="shared" si="40"/>
        <v>-</v>
      </c>
      <c r="CF45" s="476" t="str">
        <f t="shared" si="41"/>
        <v>-</v>
      </c>
      <c r="CG45" s="476" t="str">
        <f t="shared" si="42"/>
        <v>-</v>
      </c>
      <c r="CH45" s="478" t="str">
        <f t="shared" si="43"/>
        <v>-</v>
      </c>
      <c r="CI45" s="480" t="str">
        <f t="shared" si="44"/>
        <v>-</v>
      </c>
      <c r="CJ45" s="480" t="str">
        <f t="shared" si="45"/>
        <v>-</v>
      </c>
      <c r="CK45" s="480" t="str">
        <f t="shared" si="46"/>
        <v>-</v>
      </c>
      <c r="CL45" s="480" t="str">
        <f t="shared" si="47"/>
        <v>-</v>
      </c>
      <c r="CM45" s="482" t="str">
        <f t="shared" si="48"/>
        <v>-</v>
      </c>
      <c r="CN45" s="483" t="str">
        <f t="shared" si="49"/>
        <v>-</v>
      </c>
      <c r="CO45" s="483" t="str">
        <f t="shared" si="50"/>
        <v>-</v>
      </c>
      <c r="CP45" s="483" t="str">
        <f t="shared" si="51"/>
        <v>-</v>
      </c>
      <c r="CQ45" s="493" t="str">
        <f t="shared" si="52"/>
        <v>-</v>
      </c>
      <c r="CR45" s="487" t="str">
        <f t="shared" si="53"/>
        <v>-</v>
      </c>
      <c r="CS45" s="490" t="str">
        <f t="shared" si="54"/>
        <v>-</v>
      </c>
      <c r="CT45" s="485" t="str">
        <f t="shared" si="55"/>
        <v>-</v>
      </c>
      <c r="CU45" s="485" t="str">
        <f t="shared" si="56"/>
        <v>-</v>
      </c>
      <c r="CV45" s="489" t="str">
        <f t="shared" si="57"/>
        <v>-</v>
      </c>
    </row>
    <row r="46" spans="6:100" x14ac:dyDescent="0.2">
      <c r="F46" s="495" t="str">
        <f t="shared" si="35"/>
        <v>-</v>
      </c>
      <c r="G46" s="495">
        <f t="shared" si="2"/>
        <v>0</v>
      </c>
      <c r="I46" s="456" t="str">
        <f t="shared" si="3"/>
        <v>-</v>
      </c>
      <c r="J46" s="516" t="str">
        <f t="shared" si="76"/>
        <v>-</v>
      </c>
      <c r="K46" s="516" t="str">
        <f t="shared" si="76"/>
        <v>-</v>
      </c>
      <c r="L46" s="516" t="str">
        <f t="shared" si="76"/>
        <v>-</v>
      </c>
      <c r="M46" s="516" t="str">
        <f t="shared" si="76"/>
        <v>-</v>
      </c>
      <c r="N46" s="516" t="str">
        <f t="shared" si="76"/>
        <v>-</v>
      </c>
      <c r="O46" s="516" t="str">
        <f t="shared" si="76"/>
        <v>-</v>
      </c>
      <c r="P46" s="516" t="str">
        <f t="shared" si="76"/>
        <v>-</v>
      </c>
      <c r="Q46" s="516" t="str">
        <f t="shared" si="76"/>
        <v>-</v>
      </c>
      <c r="R46" s="516" t="str">
        <f t="shared" si="76"/>
        <v>-</v>
      </c>
      <c r="S46" s="516" t="str">
        <f t="shared" si="76"/>
        <v>-</v>
      </c>
      <c r="T46" s="516" t="str">
        <f t="shared" si="77"/>
        <v>-</v>
      </c>
      <c r="U46" s="516" t="str">
        <f t="shared" si="77"/>
        <v>-</v>
      </c>
      <c r="V46" s="516" t="str">
        <f t="shared" si="77"/>
        <v>-</v>
      </c>
      <c r="W46" s="516" t="str">
        <f t="shared" si="77"/>
        <v>-</v>
      </c>
      <c r="X46" s="516" t="str">
        <f t="shared" si="77"/>
        <v>-</v>
      </c>
      <c r="Y46" s="516" t="str">
        <f t="shared" si="77"/>
        <v>-</v>
      </c>
      <c r="Z46" s="516" t="str">
        <f t="shared" si="77"/>
        <v>-</v>
      </c>
      <c r="AA46" s="516" t="str">
        <f t="shared" si="77"/>
        <v>-</v>
      </c>
      <c r="AB46" s="516" t="str">
        <f t="shared" si="77"/>
        <v>-</v>
      </c>
      <c r="AC46" s="516" t="str">
        <f t="shared" si="77"/>
        <v>-</v>
      </c>
      <c r="AD46" s="516" t="str">
        <f t="shared" si="78"/>
        <v>-</v>
      </c>
      <c r="AE46" s="516" t="str">
        <f t="shared" si="78"/>
        <v>-</v>
      </c>
      <c r="AF46" s="516" t="str">
        <f t="shared" si="78"/>
        <v>-</v>
      </c>
      <c r="AG46" s="516" t="str">
        <f t="shared" si="78"/>
        <v>-</v>
      </c>
      <c r="AH46" s="516" t="str">
        <f t="shared" si="78"/>
        <v>-</v>
      </c>
      <c r="AI46" s="516" t="str">
        <f t="shared" si="78"/>
        <v>-</v>
      </c>
      <c r="AJ46" s="516" t="str">
        <f t="shared" si="78"/>
        <v>-</v>
      </c>
      <c r="AK46" s="516" t="str">
        <f t="shared" si="78"/>
        <v>-</v>
      </c>
      <c r="AL46" s="516" t="str">
        <f t="shared" si="78"/>
        <v>-</v>
      </c>
      <c r="AM46" s="516" t="str">
        <f t="shared" si="78"/>
        <v>-</v>
      </c>
      <c r="AN46" s="516" t="str">
        <f t="shared" si="79"/>
        <v>-</v>
      </c>
      <c r="AO46" s="516" t="str">
        <f t="shared" si="79"/>
        <v>-</v>
      </c>
      <c r="AP46" s="516" t="str">
        <f t="shared" si="79"/>
        <v>-</v>
      </c>
      <c r="AQ46" s="516" t="str">
        <f t="shared" si="79"/>
        <v>-</v>
      </c>
      <c r="AR46" s="516" t="str">
        <f t="shared" si="79"/>
        <v>-</v>
      </c>
      <c r="AS46" s="516" t="str">
        <f t="shared" si="79"/>
        <v>-</v>
      </c>
      <c r="AT46" s="516" t="str">
        <f t="shared" si="79"/>
        <v>-</v>
      </c>
      <c r="AU46" s="516" t="str">
        <f t="shared" si="79"/>
        <v>-</v>
      </c>
      <c r="AV46" s="516" t="str">
        <f t="shared" si="79"/>
        <v>-</v>
      </c>
      <c r="AW46" s="516" t="str">
        <f t="shared" si="79"/>
        <v>-</v>
      </c>
      <c r="AX46" s="516" t="str">
        <f t="shared" si="80"/>
        <v>-</v>
      </c>
      <c r="AY46" s="516" t="str">
        <f t="shared" si="80"/>
        <v>-</v>
      </c>
      <c r="AZ46" s="516" t="str">
        <f t="shared" si="80"/>
        <v>-</v>
      </c>
      <c r="BA46" s="516" t="str">
        <f t="shared" si="80"/>
        <v>-</v>
      </c>
      <c r="BB46" s="516" t="str">
        <f t="shared" si="80"/>
        <v>-</v>
      </c>
      <c r="BC46" s="516" t="str">
        <f t="shared" si="80"/>
        <v>-</v>
      </c>
      <c r="BD46" s="516" t="str">
        <f t="shared" si="80"/>
        <v>-</v>
      </c>
      <c r="BE46" s="516" t="str">
        <f t="shared" si="80"/>
        <v>-</v>
      </c>
      <c r="BF46" s="516" t="str">
        <f t="shared" si="80"/>
        <v>-</v>
      </c>
      <c r="BG46" s="516" t="str">
        <f t="shared" si="80"/>
        <v>-</v>
      </c>
      <c r="BH46" s="516" t="str">
        <f t="shared" si="81"/>
        <v>-</v>
      </c>
      <c r="BI46" s="516" t="str">
        <f t="shared" si="81"/>
        <v>-</v>
      </c>
      <c r="BJ46" s="516" t="str">
        <f t="shared" si="81"/>
        <v>-</v>
      </c>
      <c r="BK46" s="516" t="str">
        <f t="shared" si="81"/>
        <v>-</v>
      </c>
      <c r="BL46" s="516" t="str">
        <f t="shared" si="81"/>
        <v>-</v>
      </c>
      <c r="BM46" s="516" t="str">
        <f t="shared" si="81"/>
        <v>-</v>
      </c>
      <c r="BN46" s="516" t="str">
        <f t="shared" si="81"/>
        <v>-</v>
      </c>
      <c r="BO46" s="516" t="str">
        <f t="shared" si="81"/>
        <v>-</v>
      </c>
      <c r="BP46" s="516" t="str">
        <f t="shared" si="81"/>
        <v>-</v>
      </c>
      <c r="BQ46" s="516" t="str">
        <f t="shared" si="81"/>
        <v>-</v>
      </c>
      <c r="BR46" s="516" t="str">
        <f t="shared" si="10"/>
        <v>-------</v>
      </c>
      <c r="BS46" s="516" t="str">
        <f t="shared" si="11"/>
        <v>-</v>
      </c>
      <c r="BT46" s="454" t="str">
        <f>IF(INDEX(BR:BR,ROW())&lt;&gt;"-------",VLOOKUP($BR46,'CS Protocol Def'!$B:$O,12,FALSE),"-")</f>
        <v>-</v>
      </c>
      <c r="BU46" s="454" t="str">
        <f>IF(INDEX(BR:BR,ROW())&lt;&gt;"-------",VLOOKUP(INDEX(BR:BR,ROW()),'CS Protocol Def'!$B:$O,13,FALSE),"-")</f>
        <v>-</v>
      </c>
      <c r="BV46" s="454" t="str">
        <f>IF(INDEX(BR:BR,ROW())&lt;&gt;"-------",VLOOKUP($BR46,'CS Protocol Def'!$B:$P,15,FALSE),"-")</f>
        <v>-</v>
      </c>
      <c r="BW46" s="455" t="str">
        <f t="shared" si="12"/>
        <v>-</v>
      </c>
      <c r="BX46" s="515" t="str">
        <f>IF(INDEX(BR:BR,ROW())&lt;&gt;"-------",VLOOKUP($BR46,'CS Protocol Def'!$B:$Q,16,FALSE),"-")</f>
        <v>-</v>
      </c>
      <c r="BY46" s="455" t="str">
        <f>IF(INDEX(BR:BR,ROW())&lt;&gt;"-------",VLOOKUP(TEXT(BIN2DEC(CONCATENATE(K46,L46,M46,N46,O46,P46,Q46,R46,S46,T46)),"#"),'Country Codes'!A:B,2,FALSE),"-")</f>
        <v>-</v>
      </c>
      <c r="BZ46" s="491" t="str">
        <f>IF(BT46=BZ$3,VLOOKUP(CONCATENATE(X46,Y46,Z46,AA46,AB46,AC46),Characters!$B$3:$F$41,5,FALSE)&amp;
VLOOKUP(CONCATENATE(AD46,AE46,AF46,AG46,AH46,AI46),Characters!$B$3:$F$41,5,FALSE)&amp;
VLOOKUP(CONCATENATE(AJ46,AK46,AL46,AM46,AN46,AO46),Characters!$B$3:$F$41,5,FALSE)&amp;
VLOOKUP(CONCATENATE(AP46,AQ46,AR46,AS46,AT46,AU46),Characters!$B$3:$F$41,5,FALSE)&amp;
VLOOKUP(CONCATENATE(AV46,AW46,AX46,AY46,AZ46,BA46),Characters!$B$3:$F$41,5,FALSE)&amp;
VLOOKUP(CONCATENATE(BB46,BC46,BD46,BE46,BF46,BG46),Characters!$B$3:$F$41,5,FALSE)&amp;
VLOOKUP(CONCATENATE(BH46,BI46,BJ46,BK46,BL46,BM46),Characters!$B$3:$F$41,5,FALSE),"-")</f>
        <v>-</v>
      </c>
      <c r="CA46" s="471" t="str">
        <f t="shared" si="36"/>
        <v>-</v>
      </c>
      <c r="CB46" s="473" t="str">
        <f t="shared" si="37"/>
        <v>-</v>
      </c>
      <c r="CC46" s="475" t="str">
        <f t="shared" si="38"/>
        <v>-</v>
      </c>
      <c r="CD46" s="476" t="str">
        <f t="shared" si="39"/>
        <v>-</v>
      </c>
      <c r="CE46" s="476" t="str">
        <f t="shared" si="40"/>
        <v>-</v>
      </c>
      <c r="CF46" s="476" t="str">
        <f t="shared" si="41"/>
        <v>-</v>
      </c>
      <c r="CG46" s="476" t="str">
        <f t="shared" si="42"/>
        <v>-</v>
      </c>
      <c r="CH46" s="478" t="str">
        <f t="shared" si="43"/>
        <v>-</v>
      </c>
      <c r="CI46" s="480" t="str">
        <f t="shared" si="44"/>
        <v>-</v>
      </c>
      <c r="CJ46" s="480" t="str">
        <f t="shared" si="45"/>
        <v>-</v>
      </c>
      <c r="CK46" s="480" t="str">
        <f t="shared" si="46"/>
        <v>-</v>
      </c>
      <c r="CL46" s="480" t="str">
        <f t="shared" si="47"/>
        <v>-</v>
      </c>
      <c r="CM46" s="482" t="str">
        <f t="shared" si="48"/>
        <v>-</v>
      </c>
      <c r="CN46" s="483" t="str">
        <f t="shared" si="49"/>
        <v>-</v>
      </c>
      <c r="CO46" s="483" t="str">
        <f t="shared" si="50"/>
        <v>-</v>
      </c>
      <c r="CP46" s="483" t="str">
        <f t="shared" si="51"/>
        <v>-</v>
      </c>
      <c r="CQ46" s="493" t="str">
        <f t="shared" si="52"/>
        <v>-</v>
      </c>
      <c r="CR46" s="487" t="str">
        <f t="shared" si="53"/>
        <v>-</v>
      </c>
      <c r="CS46" s="490" t="str">
        <f t="shared" si="54"/>
        <v>-</v>
      </c>
      <c r="CT46" s="485" t="str">
        <f t="shared" si="55"/>
        <v>-</v>
      </c>
      <c r="CU46" s="485" t="str">
        <f t="shared" si="56"/>
        <v>-</v>
      </c>
      <c r="CV46" s="489" t="str">
        <f t="shared" si="57"/>
        <v>-</v>
      </c>
    </row>
    <row r="47" spans="6:100" x14ac:dyDescent="0.2">
      <c r="F47" s="495" t="str">
        <f t="shared" si="35"/>
        <v>-</v>
      </c>
      <c r="G47" s="495">
        <f t="shared" si="2"/>
        <v>0</v>
      </c>
      <c r="I47" s="456" t="str">
        <f t="shared" si="3"/>
        <v>-</v>
      </c>
      <c r="J47" s="516" t="str">
        <f t="shared" si="76"/>
        <v>-</v>
      </c>
      <c r="K47" s="516" t="str">
        <f t="shared" si="76"/>
        <v>-</v>
      </c>
      <c r="L47" s="516" t="str">
        <f t="shared" si="76"/>
        <v>-</v>
      </c>
      <c r="M47" s="516" t="str">
        <f t="shared" si="76"/>
        <v>-</v>
      </c>
      <c r="N47" s="516" t="str">
        <f t="shared" si="76"/>
        <v>-</v>
      </c>
      <c r="O47" s="516" t="str">
        <f t="shared" si="76"/>
        <v>-</v>
      </c>
      <c r="P47" s="516" t="str">
        <f t="shared" si="76"/>
        <v>-</v>
      </c>
      <c r="Q47" s="516" t="str">
        <f t="shared" si="76"/>
        <v>-</v>
      </c>
      <c r="R47" s="516" t="str">
        <f t="shared" si="76"/>
        <v>-</v>
      </c>
      <c r="S47" s="516" t="str">
        <f t="shared" si="76"/>
        <v>-</v>
      </c>
      <c r="T47" s="516" t="str">
        <f t="shared" si="77"/>
        <v>-</v>
      </c>
      <c r="U47" s="516" t="str">
        <f t="shared" si="77"/>
        <v>-</v>
      </c>
      <c r="V47" s="516" t="str">
        <f t="shared" si="77"/>
        <v>-</v>
      </c>
      <c r="W47" s="516" t="str">
        <f t="shared" si="77"/>
        <v>-</v>
      </c>
      <c r="X47" s="516" t="str">
        <f t="shared" si="77"/>
        <v>-</v>
      </c>
      <c r="Y47" s="516" t="str">
        <f t="shared" si="77"/>
        <v>-</v>
      </c>
      <c r="Z47" s="516" t="str">
        <f t="shared" si="77"/>
        <v>-</v>
      </c>
      <c r="AA47" s="516" t="str">
        <f t="shared" si="77"/>
        <v>-</v>
      </c>
      <c r="AB47" s="516" t="str">
        <f t="shared" si="77"/>
        <v>-</v>
      </c>
      <c r="AC47" s="516" t="str">
        <f t="shared" si="77"/>
        <v>-</v>
      </c>
      <c r="AD47" s="516" t="str">
        <f t="shared" si="78"/>
        <v>-</v>
      </c>
      <c r="AE47" s="516" t="str">
        <f t="shared" si="78"/>
        <v>-</v>
      </c>
      <c r="AF47" s="516" t="str">
        <f t="shared" si="78"/>
        <v>-</v>
      </c>
      <c r="AG47" s="516" t="str">
        <f t="shared" si="78"/>
        <v>-</v>
      </c>
      <c r="AH47" s="516" t="str">
        <f t="shared" si="78"/>
        <v>-</v>
      </c>
      <c r="AI47" s="516" t="str">
        <f t="shared" si="78"/>
        <v>-</v>
      </c>
      <c r="AJ47" s="516" t="str">
        <f t="shared" si="78"/>
        <v>-</v>
      </c>
      <c r="AK47" s="516" t="str">
        <f t="shared" si="78"/>
        <v>-</v>
      </c>
      <c r="AL47" s="516" t="str">
        <f t="shared" si="78"/>
        <v>-</v>
      </c>
      <c r="AM47" s="516" t="str">
        <f t="shared" si="78"/>
        <v>-</v>
      </c>
      <c r="AN47" s="516" t="str">
        <f t="shared" si="79"/>
        <v>-</v>
      </c>
      <c r="AO47" s="516" t="str">
        <f t="shared" si="79"/>
        <v>-</v>
      </c>
      <c r="AP47" s="516" t="str">
        <f t="shared" si="79"/>
        <v>-</v>
      </c>
      <c r="AQ47" s="516" t="str">
        <f t="shared" si="79"/>
        <v>-</v>
      </c>
      <c r="AR47" s="516" t="str">
        <f t="shared" si="79"/>
        <v>-</v>
      </c>
      <c r="AS47" s="516" t="str">
        <f t="shared" si="79"/>
        <v>-</v>
      </c>
      <c r="AT47" s="516" t="str">
        <f t="shared" si="79"/>
        <v>-</v>
      </c>
      <c r="AU47" s="516" t="str">
        <f t="shared" si="79"/>
        <v>-</v>
      </c>
      <c r="AV47" s="516" t="str">
        <f t="shared" si="79"/>
        <v>-</v>
      </c>
      <c r="AW47" s="516" t="str">
        <f t="shared" si="79"/>
        <v>-</v>
      </c>
      <c r="AX47" s="516" t="str">
        <f t="shared" si="80"/>
        <v>-</v>
      </c>
      <c r="AY47" s="516" t="str">
        <f t="shared" si="80"/>
        <v>-</v>
      </c>
      <c r="AZ47" s="516" t="str">
        <f t="shared" si="80"/>
        <v>-</v>
      </c>
      <c r="BA47" s="516" t="str">
        <f t="shared" si="80"/>
        <v>-</v>
      </c>
      <c r="BB47" s="516" t="str">
        <f t="shared" si="80"/>
        <v>-</v>
      </c>
      <c r="BC47" s="516" t="str">
        <f t="shared" si="80"/>
        <v>-</v>
      </c>
      <c r="BD47" s="516" t="str">
        <f t="shared" si="80"/>
        <v>-</v>
      </c>
      <c r="BE47" s="516" t="str">
        <f t="shared" si="80"/>
        <v>-</v>
      </c>
      <c r="BF47" s="516" t="str">
        <f t="shared" si="80"/>
        <v>-</v>
      </c>
      <c r="BG47" s="516" t="str">
        <f t="shared" si="80"/>
        <v>-</v>
      </c>
      <c r="BH47" s="516" t="str">
        <f t="shared" si="81"/>
        <v>-</v>
      </c>
      <c r="BI47" s="516" t="str">
        <f t="shared" si="81"/>
        <v>-</v>
      </c>
      <c r="BJ47" s="516" t="str">
        <f t="shared" si="81"/>
        <v>-</v>
      </c>
      <c r="BK47" s="516" t="str">
        <f t="shared" si="81"/>
        <v>-</v>
      </c>
      <c r="BL47" s="516" t="str">
        <f t="shared" si="81"/>
        <v>-</v>
      </c>
      <c r="BM47" s="516" t="str">
        <f t="shared" si="81"/>
        <v>-</v>
      </c>
      <c r="BN47" s="516" t="str">
        <f t="shared" si="81"/>
        <v>-</v>
      </c>
      <c r="BO47" s="516" t="str">
        <f t="shared" si="81"/>
        <v>-</v>
      </c>
      <c r="BP47" s="516" t="str">
        <f t="shared" si="81"/>
        <v>-</v>
      </c>
      <c r="BQ47" s="516" t="str">
        <f t="shared" si="81"/>
        <v>-</v>
      </c>
      <c r="BR47" s="516" t="str">
        <f t="shared" si="10"/>
        <v>-------</v>
      </c>
      <c r="BS47" s="516" t="str">
        <f t="shared" si="11"/>
        <v>-</v>
      </c>
      <c r="BT47" s="454" t="str">
        <f>IF(INDEX(BR:BR,ROW())&lt;&gt;"-------",VLOOKUP($BR47,'CS Protocol Def'!$B:$O,12,FALSE),"-")</f>
        <v>-</v>
      </c>
      <c r="BU47" s="454" t="str">
        <f>IF(INDEX(BR:BR,ROW())&lt;&gt;"-------",VLOOKUP(INDEX(BR:BR,ROW()),'CS Protocol Def'!$B:$O,13,FALSE),"-")</f>
        <v>-</v>
      </c>
      <c r="BV47" s="454" t="str">
        <f>IF(INDEX(BR:BR,ROW())&lt;&gt;"-------",VLOOKUP($BR47,'CS Protocol Def'!$B:$P,15,FALSE),"-")</f>
        <v>-</v>
      </c>
      <c r="BW47" s="455" t="str">
        <f t="shared" si="12"/>
        <v>-</v>
      </c>
      <c r="BX47" s="515" t="str">
        <f>IF(INDEX(BR:BR,ROW())&lt;&gt;"-------",VLOOKUP($BR47,'CS Protocol Def'!$B:$Q,16,FALSE),"-")</f>
        <v>-</v>
      </c>
      <c r="BY47" s="455" t="str">
        <f>IF(INDEX(BR:BR,ROW())&lt;&gt;"-------",VLOOKUP(TEXT(BIN2DEC(CONCATENATE(K47,L47,M47,N47,O47,P47,Q47,R47,S47,T47)),"#"),'Country Codes'!A:B,2,FALSE),"-")</f>
        <v>-</v>
      </c>
      <c r="BZ47" s="491" t="str">
        <f>IF(BT47=BZ$3,VLOOKUP(CONCATENATE(X47,Y47,Z47,AA47,AB47,AC47),Characters!$B$3:$F$41,5,FALSE)&amp;
VLOOKUP(CONCATENATE(AD47,AE47,AF47,AG47,AH47,AI47),Characters!$B$3:$F$41,5,FALSE)&amp;
VLOOKUP(CONCATENATE(AJ47,AK47,AL47,AM47,AN47,AO47),Characters!$B$3:$F$41,5,FALSE)&amp;
VLOOKUP(CONCATENATE(AP47,AQ47,AR47,AS47,AT47,AU47),Characters!$B$3:$F$41,5,FALSE)&amp;
VLOOKUP(CONCATENATE(AV47,AW47,AX47,AY47,AZ47,BA47),Characters!$B$3:$F$41,5,FALSE)&amp;
VLOOKUP(CONCATENATE(BB47,BC47,BD47,BE47,BF47,BG47),Characters!$B$3:$F$41,5,FALSE)&amp;
VLOOKUP(CONCATENATE(BH47,BI47,BJ47,BK47,BL47,BM47),Characters!$B$3:$F$41,5,FALSE),"-")</f>
        <v>-</v>
      </c>
      <c r="CA47" s="471" t="str">
        <f t="shared" si="36"/>
        <v>-</v>
      </c>
      <c r="CB47" s="473" t="str">
        <f t="shared" si="37"/>
        <v>-</v>
      </c>
      <c r="CC47" s="475" t="str">
        <f t="shared" si="38"/>
        <v>-</v>
      </c>
      <c r="CD47" s="476" t="str">
        <f t="shared" si="39"/>
        <v>-</v>
      </c>
      <c r="CE47" s="476" t="str">
        <f t="shared" si="40"/>
        <v>-</v>
      </c>
      <c r="CF47" s="476" t="str">
        <f t="shared" si="41"/>
        <v>-</v>
      </c>
      <c r="CG47" s="476" t="str">
        <f t="shared" si="42"/>
        <v>-</v>
      </c>
      <c r="CH47" s="478" t="str">
        <f t="shared" si="43"/>
        <v>-</v>
      </c>
      <c r="CI47" s="480" t="str">
        <f t="shared" si="44"/>
        <v>-</v>
      </c>
      <c r="CJ47" s="480" t="str">
        <f t="shared" si="45"/>
        <v>-</v>
      </c>
      <c r="CK47" s="480" t="str">
        <f t="shared" si="46"/>
        <v>-</v>
      </c>
      <c r="CL47" s="480" t="str">
        <f t="shared" si="47"/>
        <v>-</v>
      </c>
      <c r="CM47" s="482" t="str">
        <f t="shared" si="48"/>
        <v>-</v>
      </c>
      <c r="CN47" s="483" t="str">
        <f t="shared" si="49"/>
        <v>-</v>
      </c>
      <c r="CO47" s="483" t="str">
        <f t="shared" si="50"/>
        <v>-</v>
      </c>
      <c r="CP47" s="483" t="str">
        <f t="shared" si="51"/>
        <v>-</v>
      </c>
      <c r="CQ47" s="493" t="str">
        <f t="shared" si="52"/>
        <v>-</v>
      </c>
      <c r="CR47" s="487" t="str">
        <f t="shared" si="53"/>
        <v>-</v>
      </c>
      <c r="CS47" s="490" t="str">
        <f t="shared" si="54"/>
        <v>-</v>
      </c>
      <c r="CT47" s="485" t="str">
        <f t="shared" si="55"/>
        <v>-</v>
      </c>
      <c r="CU47" s="485" t="str">
        <f t="shared" si="56"/>
        <v>-</v>
      </c>
      <c r="CV47" s="489" t="str">
        <f t="shared" si="57"/>
        <v>-</v>
      </c>
    </row>
    <row r="48" spans="6:100" x14ac:dyDescent="0.2">
      <c r="F48" s="495" t="str">
        <f t="shared" si="35"/>
        <v>-</v>
      </c>
      <c r="G48" s="495">
        <f t="shared" si="2"/>
        <v>0</v>
      </c>
      <c r="I48" s="456" t="str">
        <f t="shared" si="3"/>
        <v>-</v>
      </c>
      <c r="J48" s="516" t="str">
        <f t="shared" si="76"/>
        <v>-</v>
      </c>
      <c r="K48" s="516" t="str">
        <f t="shared" si="76"/>
        <v>-</v>
      </c>
      <c r="L48" s="516" t="str">
        <f t="shared" si="76"/>
        <v>-</v>
      </c>
      <c r="M48" s="516" t="str">
        <f t="shared" si="76"/>
        <v>-</v>
      </c>
      <c r="N48" s="516" t="str">
        <f t="shared" si="76"/>
        <v>-</v>
      </c>
      <c r="O48" s="516" t="str">
        <f t="shared" si="76"/>
        <v>-</v>
      </c>
      <c r="P48" s="516" t="str">
        <f t="shared" si="76"/>
        <v>-</v>
      </c>
      <c r="Q48" s="516" t="str">
        <f t="shared" si="76"/>
        <v>-</v>
      </c>
      <c r="R48" s="516" t="str">
        <f t="shared" si="76"/>
        <v>-</v>
      </c>
      <c r="S48" s="516" t="str">
        <f t="shared" si="76"/>
        <v>-</v>
      </c>
      <c r="T48" s="516" t="str">
        <f t="shared" si="77"/>
        <v>-</v>
      </c>
      <c r="U48" s="516" t="str">
        <f t="shared" si="77"/>
        <v>-</v>
      </c>
      <c r="V48" s="516" t="str">
        <f t="shared" si="77"/>
        <v>-</v>
      </c>
      <c r="W48" s="516" t="str">
        <f t="shared" si="77"/>
        <v>-</v>
      </c>
      <c r="X48" s="516" t="str">
        <f t="shared" si="77"/>
        <v>-</v>
      </c>
      <c r="Y48" s="516" t="str">
        <f t="shared" si="77"/>
        <v>-</v>
      </c>
      <c r="Z48" s="516" t="str">
        <f t="shared" si="77"/>
        <v>-</v>
      </c>
      <c r="AA48" s="516" t="str">
        <f t="shared" si="77"/>
        <v>-</v>
      </c>
      <c r="AB48" s="516" t="str">
        <f t="shared" si="77"/>
        <v>-</v>
      </c>
      <c r="AC48" s="516" t="str">
        <f t="shared" si="77"/>
        <v>-</v>
      </c>
      <c r="AD48" s="516" t="str">
        <f t="shared" si="78"/>
        <v>-</v>
      </c>
      <c r="AE48" s="516" t="str">
        <f t="shared" si="78"/>
        <v>-</v>
      </c>
      <c r="AF48" s="516" t="str">
        <f t="shared" si="78"/>
        <v>-</v>
      </c>
      <c r="AG48" s="516" t="str">
        <f t="shared" si="78"/>
        <v>-</v>
      </c>
      <c r="AH48" s="516" t="str">
        <f t="shared" si="78"/>
        <v>-</v>
      </c>
      <c r="AI48" s="516" t="str">
        <f t="shared" si="78"/>
        <v>-</v>
      </c>
      <c r="AJ48" s="516" t="str">
        <f t="shared" si="78"/>
        <v>-</v>
      </c>
      <c r="AK48" s="516" t="str">
        <f t="shared" si="78"/>
        <v>-</v>
      </c>
      <c r="AL48" s="516" t="str">
        <f t="shared" si="78"/>
        <v>-</v>
      </c>
      <c r="AM48" s="516" t="str">
        <f t="shared" si="78"/>
        <v>-</v>
      </c>
      <c r="AN48" s="516" t="str">
        <f t="shared" si="79"/>
        <v>-</v>
      </c>
      <c r="AO48" s="516" t="str">
        <f t="shared" si="79"/>
        <v>-</v>
      </c>
      <c r="AP48" s="516" t="str">
        <f t="shared" si="79"/>
        <v>-</v>
      </c>
      <c r="AQ48" s="516" t="str">
        <f t="shared" si="79"/>
        <v>-</v>
      </c>
      <c r="AR48" s="516" t="str">
        <f t="shared" si="79"/>
        <v>-</v>
      </c>
      <c r="AS48" s="516" t="str">
        <f t="shared" si="79"/>
        <v>-</v>
      </c>
      <c r="AT48" s="516" t="str">
        <f t="shared" si="79"/>
        <v>-</v>
      </c>
      <c r="AU48" s="516" t="str">
        <f t="shared" si="79"/>
        <v>-</v>
      </c>
      <c r="AV48" s="516" t="str">
        <f t="shared" si="79"/>
        <v>-</v>
      </c>
      <c r="AW48" s="516" t="str">
        <f t="shared" si="79"/>
        <v>-</v>
      </c>
      <c r="AX48" s="516" t="str">
        <f t="shared" si="80"/>
        <v>-</v>
      </c>
      <c r="AY48" s="516" t="str">
        <f t="shared" si="80"/>
        <v>-</v>
      </c>
      <c r="AZ48" s="516" t="str">
        <f t="shared" si="80"/>
        <v>-</v>
      </c>
      <c r="BA48" s="516" t="str">
        <f t="shared" si="80"/>
        <v>-</v>
      </c>
      <c r="BB48" s="516" t="str">
        <f t="shared" si="80"/>
        <v>-</v>
      </c>
      <c r="BC48" s="516" t="str">
        <f t="shared" si="80"/>
        <v>-</v>
      </c>
      <c r="BD48" s="516" t="str">
        <f t="shared" si="80"/>
        <v>-</v>
      </c>
      <c r="BE48" s="516" t="str">
        <f t="shared" si="80"/>
        <v>-</v>
      </c>
      <c r="BF48" s="516" t="str">
        <f t="shared" si="80"/>
        <v>-</v>
      </c>
      <c r="BG48" s="516" t="str">
        <f t="shared" si="80"/>
        <v>-</v>
      </c>
      <c r="BH48" s="516" t="str">
        <f t="shared" si="81"/>
        <v>-</v>
      </c>
      <c r="BI48" s="516" t="str">
        <f t="shared" si="81"/>
        <v>-</v>
      </c>
      <c r="BJ48" s="516" t="str">
        <f t="shared" si="81"/>
        <v>-</v>
      </c>
      <c r="BK48" s="516" t="str">
        <f t="shared" si="81"/>
        <v>-</v>
      </c>
      <c r="BL48" s="516" t="str">
        <f t="shared" si="81"/>
        <v>-</v>
      </c>
      <c r="BM48" s="516" t="str">
        <f t="shared" si="81"/>
        <v>-</v>
      </c>
      <c r="BN48" s="516" t="str">
        <f t="shared" si="81"/>
        <v>-</v>
      </c>
      <c r="BO48" s="516" t="str">
        <f t="shared" si="81"/>
        <v>-</v>
      </c>
      <c r="BP48" s="516" t="str">
        <f t="shared" si="81"/>
        <v>-</v>
      </c>
      <c r="BQ48" s="516" t="str">
        <f t="shared" si="81"/>
        <v>-</v>
      </c>
      <c r="BR48" s="516" t="str">
        <f t="shared" si="10"/>
        <v>-------</v>
      </c>
      <c r="BS48" s="516" t="str">
        <f t="shared" si="11"/>
        <v>-</v>
      </c>
      <c r="BT48" s="454" t="str">
        <f>IF(INDEX(BR:BR,ROW())&lt;&gt;"-------",VLOOKUP($BR48,'CS Protocol Def'!$B:$O,12,FALSE),"-")</f>
        <v>-</v>
      </c>
      <c r="BU48" s="454" t="str">
        <f>IF(INDEX(BR:BR,ROW())&lt;&gt;"-------",VLOOKUP(INDEX(BR:BR,ROW()),'CS Protocol Def'!$B:$O,13,FALSE),"-")</f>
        <v>-</v>
      </c>
      <c r="BV48" s="454" t="str">
        <f>IF(INDEX(BR:BR,ROW())&lt;&gt;"-------",VLOOKUP($BR48,'CS Protocol Def'!$B:$P,15,FALSE),"-")</f>
        <v>-</v>
      </c>
      <c r="BW48" s="455" t="str">
        <f t="shared" si="12"/>
        <v>-</v>
      </c>
      <c r="BX48" s="515" t="str">
        <f>IF(INDEX(BR:BR,ROW())&lt;&gt;"-------",VLOOKUP($BR48,'CS Protocol Def'!$B:$Q,16,FALSE),"-")</f>
        <v>-</v>
      </c>
      <c r="BY48" s="455" t="str">
        <f>IF(INDEX(BR:BR,ROW())&lt;&gt;"-------",VLOOKUP(TEXT(BIN2DEC(CONCATENATE(K48,L48,M48,N48,O48,P48,Q48,R48,S48,T48)),"#"),'Country Codes'!A:B,2,FALSE),"-")</f>
        <v>-</v>
      </c>
      <c r="BZ48" s="491" t="str">
        <f>IF(BT48=BZ$3,VLOOKUP(CONCATENATE(X48,Y48,Z48,AA48,AB48,AC48),Characters!$B$3:$F$41,5,FALSE)&amp;
VLOOKUP(CONCATENATE(AD48,AE48,AF48,AG48,AH48,AI48),Characters!$B$3:$F$41,5,FALSE)&amp;
VLOOKUP(CONCATENATE(AJ48,AK48,AL48,AM48,AN48,AO48),Characters!$B$3:$F$41,5,FALSE)&amp;
VLOOKUP(CONCATENATE(AP48,AQ48,AR48,AS48,AT48,AU48),Characters!$B$3:$F$41,5,FALSE)&amp;
VLOOKUP(CONCATENATE(AV48,AW48,AX48,AY48,AZ48,BA48),Characters!$B$3:$F$41,5,FALSE)&amp;
VLOOKUP(CONCATENATE(BB48,BC48,BD48,BE48,BF48,BG48),Characters!$B$3:$F$41,5,FALSE)&amp;
VLOOKUP(CONCATENATE(BH48,BI48,BJ48,BK48,BL48,BM48),Characters!$B$3:$F$41,5,FALSE),"-")</f>
        <v>-</v>
      </c>
      <c r="CA48" s="471" t="str">
        <f t="shared" si="36"/>
        <v>-</v>
      </c>
      <c r="CB48" s="473" t="str">
        <f t="shared" si="37"/>
        <v>-</v>
      </c>
      <c r="CC48" s="475" t="str">
        <f t="shared" si="38"/>
        <v>-</v>
      </c>
      <c r="CD48" s="476" t="str">
        <f t="shared" si="39"/>
        <v>-</v>
      </c>
      <c r="CE48" s="476" t="str">
        <f t="shared" si="40"/>
        <v>-</v>
      </c>
      <c r="CF48" s="476" t="str">
        <f t="shared" si="41"/>
        <v>-</v>
      </c>
      <c r="CG48" s="476" t="str">
        <f t="shared" si="42"/>
        <v>-</v>
      </c>
      <c r="CH48" s="478" t="str">
        <f t="shared" si="43"/>
        <v>-</v>
      </c>
      <c r="CI48" s="480" t="str">
        <f t="shared" si="44"/>
        <v>-</v>
      </c>
      <c r="CJ48" s="480" t="str">
        <f t="shared" si="45"/>
        <v>-</v>
      </c>
      <c r="CK48" s="480" t="str">
        <f t="shared" si="46"/>
        <v>-</v>
      </c>
      <c r="CL48" s="480" t="str">
        <f t="shared" si="47"/>
        <v>-</v>
      </c>
      <c r="CM48" s="482" t="str">
        <f t="shared" si="48"/>
        <v>-</v>
      </c>
      <c r="CN48" s="483" t="str">
        <f t="shared" si="49"/>
        <v>-</v>
      </c>
      <c r="CO48" s="483" t="str">
        <f t="shared" si="50"/>
        <v>-</v>
      </c>
      <c r="CP48" s="483" t="str">
        <f t="shared" si="51"/>
        <v>-</v>
      </c>
      <c r="CQ48" s="493" t="str">
        <f t="shared" si="52"/>
        <v>-</v>
      </c>
      <c r="CR48" s="487" t="str">
        <f t="shared" si="53"/>
        <v>-</v>
      </c>
      <c r="CS48" s="490" t="str">
        <f t="shared" si="54"/>
        <v>-</v>
      </c>
      <c r="CT48" s="485" t="str">
        <f t="shared" si="55"/>
        <v>-</v>
      </c>
      <c r="CU48" s="485" t="str">
        <f t="shared" si="56"/>
        <v>-</v>
      </c>
      <c r="CV48" s="489" t="str">
        <f t="shared" si="57"/>
        <v>-</v>
      </c>
    </row>
    <row r="49" spans="6:100" x14ac:dyDescent="0.2">
      <c r="F49" s="495" t="str">
        <f t="shared" si="35"/>
        <v>-</v>
      </c>
      <c r="G49" s="495">
        <f t="shared" si="2"/>
        <v>0</v>
      </c>
      <c r="I49" s="456" t="str">
        <f t="shared" si="3"/>
        <v>-</v>
      </c>
      <c r="J49" s="516" t="str">
        <f t="shared" si="76"/>
        <v>-</v>
      </c>
      <c r="K49" s="516" t="str">
        <f t="shared" si="76"/>
        <v>-</v>
      </c>
      <c r="L49" s="516" t="str">
        <f t="shared" si="76"/>
        <v>-</v>
      </c>
      <c r="M49" s="516" t="str">
        <f t="shared" si="76"/>
        <v>-</v>
      </c>
      <c r="N49" s="516" t="str">
        <f t="shared" si="76"/>
        <v>-</v>
      </c>
      <c r="O49" s="516" t="str">
        <f t="shared" si="76"/>
        <v>-</v>
      </c>
      <c r="P49" s="516" t="str">
        <f t="shared" si="76"/>
        <v>-</v>
      </c>
      <c r="Q49" s="516" t="str">
        <f t="shared" si="76"/>
        <v>-</v>
      </c>
      <c r="R49" s="516" t="str">
        <f t="shared" si="76"/>
        <v>-</v>
      </c>
      <c r="S49" s="516" t="str">
        <f t="shared" si="76"/>
        <v>-</v>
      </c>
      <c r="T49" s="516" t="str">
        <f t="shared" si="77"/>
        <v>-</v>
      </c>
      <c r="U49" s="516" t="str">
        <f t="shared" si="77"/>
        <v>-</v>
      </c>
      <c r="V49" s="516" t="str">
        <f t="shared" si="77"/>
        <v>-</v>
      </c>
      <c r="W49" s="516" t="str">
        <f t="shared" si="77"/>
        <v>-</v>
      </c>
      <c r="X49" s="516" t="str">
        <f t="shared" si="77"/>
        <v>-</v>
      </c>
      <c r="Y49" s="516" t="str">
        <f t="shared" si="77"/>
        <v>-</v>
      </c>
      <c r="Z49" s="516" t="str">
        <f t="shared" si="77"/>
        <v>-</v>
      </c>
      <c r="AA49" s="516" t="str">
        <f t="shared" si="77"/>
        <v>-</v>
      </c>
      <c r="AB49" s="516" t="str">
        <f t="shared" si="77"/>
        <v>-</v>
      </c>
      <c r="AC49" s="516" t="str">
        <f t="shared" si="77"/>
        <v>-</v>
      </c>
      <c r="AD49" s="516" t="str">
        <f t="shared" si="78"/>
        <v>-</v>
      </c>
      <c r="AE49" s="516" t="str">
        <f t="shared" si="78"/>
        <v>-</v>
      </c>
      <c r="AF49" s="516" t="str">
        <f t="shared" si="78"/>
        <v>-</v>
      </c>
      <c r="AG49" s="516" t="str">
        <f t="shared" si="78"/>
        <v>-</v>
      </c>
      <c r="AH49" s="516" t="str">
        <f t="shared" si="78"/>
        <v>-</v>
      </c>
      <c r="AI49" s="516" t="str">
        <f t="shared" si="78"/>
        <v>-</v>
      </c>
      <c r="AJ49" s="516" t="str">
        <f t="shared" si="78"/>
        <v>-</v>
      </c>
      <c r="AK49" s="516" t="str">
        <f t="shared" si="78"/>
        <v>-</v>
      </c>
      <c r="AL49" s="516" t="str">
        <f t="shared" si="78"/>
        <v>-</v>
      </c>
      <c r="AM49" s="516" t="str">
        <f t="shared" si="78"/>
        <v>-</v>
      </c>
      <c r="AN49" s="516" t="str">
        <f t="shared" si="79"/>
        <v>-</v>
      </c>
      <c r="AO49" s="516" t="str">
        <f t="shared" si="79"/>
        <v>-</v>
      </c>
      <c r="AP49" s="516" t="str">
        <f t="shared" si="79"/>
        <v>-</v>
      </c>
      <c r="AQ49" s="516" t="str">
        <f t="shared" si="79"/>
        <v>-</v>
      </c>
      <c r="AR49" s="516" t="str">
        <f t="shared" si="79"/>
        <v>-</v>
      </c>
      <c r="AS49" s="516" t="str">
        <f t="shared" si="79"/>
        <v>-</v>
      </c>
      <c r="AT49" s="516" t="str">
        <f t="shared" si="79"/>
        <v>-</v>
      </c>
      <c r="AU49" s="516" t="str">
        <f t="shared" si="79"/>
        <v>-</v>
      </c>
      <c r="AV49" s="516" t="str">
        <f t="shared" si="79"/>
        <v>-</v>
      </c>
      <c r="AW49" s="516" t="str">
        <f t="shared" si="79"/>
        <v>-</v>
      </c>
      <c r="AX49" s="516" t="str">
        <f t="shared" si="80"/>
        <v>-</v>
      </c>
      <c r="AY49" s="516" t="str">
        <f t="shared" si="80"/>
        <v>-</v>
      </c>
      <c r="AZ49" s="516" t="str">
        <f t="shared" si="80"/>
        <v>-</v>
      </c>
      <c r="BA49" s="516" t="str">
        <f t="shared" si="80"/>
        <v>-</v>
      </c>
      <c r="BB49" s="516" t="str">
        <f t="shared" si="80"/>
        <v>-</v>
      </c>
      <c r="BC49" s="516" t="str">
        <f t="shared" si="80"/>
        <v>-</v>
      </c>
      <c r="BD49" s="516" t="str">
        <f t="shared" si="80"/>
        <v>-</v>
      </c>
      <c r="BE49" s="516" t="str">
        <f t="shared" si="80"/>
        <v>-</v>
      </c>
      <c r="BF49" s="516" t="str">
        <f t="shared" si="80"/>
        <v>-</v>
      </c>
      <c r="BG49" s="516" t="str">
        <f t="shared" si="80"/>
        <v>-</v>
      </c>
      <c r="BH49" s="516" t="str">
        <f t="shared" si="81"/>
        <v>-</v>
      </c>
      <c r="BI49" s="516" t="str">
        <f t="shared" si="81"/>
        <v>-</v>
      </c>
      <c r="BJ49" s="516" t="str">
        <f t="shared" si="81"/>
        <v>-</v>
      </c>
      <c r="BK49" s="516" t="str">
        <f t="shared" si="81"/>
        <v>-</v>
      </c>
      <c r="BL49" s="516" t="str">
        <f t="shared" si="81"/>
        <v>-</v>
      </c>
      <c r="BM49" s="516" t="str">
        <f t="shared" si="81"/>
        <v>-</v>
      </c>
      <c r="BN49" s="516" t="str">
        <f t="shared" si="81"/>
        <v>-</v>
      </c>
      <c r="BO49" s="516" t="str">
        <f t="shared" si="81"/>
        <v>-</v>
      </c>
      <c r="BP49" s="516" t="str">
        <f t="shared" si="81"/>
        <v>-</v>
      </c>
      <c r="BQ49" s="516" t="str">
        <f t="shared" si="81"/>
        <v>-</v>
      </c>
      <c r="BR49" s="516" t="str">
        <f t="shared" si="10"/>
        <v>-------</v>
      </c>
      <c r="BS49" s="516" t="str">
        <f t="shared" si="11"/>
        <v>-</v>
      </c>
      <c r="BT49" s="454" t="str">
        <f>IF(INDEX(BR:BR,ROW())&lt;&gt;"-------",VLOOKUP($BR49,'CS Protocol Def'!$B:$O,12,FALSE),"-")</f>
        <v>-</v>
      </c>
      <c r="BU49" s="454" t="str">
        <f>IF(INDEX(BR:BR,ROW())&lt;&gt;"-------",VLOOKUP(INDEX(BR:BR,ROW()),'CS Protocol Def'!$B:$O,13,FALSE),"-")</f>
        <v>-</v>
      </c>
      <c r="BV49" s="454" t="str">
        <f>IF(INDEX(BR:BR,ROW())&lt;&gt;"-------",VLOOKUP($BR49,'CS Protocol Def'!$B:$P,15,FALSE),"-")</f>
        <v>-</v>
      </c>
      <c r="BW49" s="455" t="str">
        <f t="shared" si="12"/>
        <v>-</v>
      </c>
      <c r="BX49" s="515" t="str">
        <f>IF(INDEX(BR:BR,ROW())&lt;&gt;"-------",VLOOKUP($BR49,'CS Protocol Def'!$B:$Q,16,FALSE),"-")</f>
        <v>-</v>
      </c>
      <c r="BY49" s="455" t="str">
        <f>IF(INDEX(BR:BR,ROW())&lt;&gt;"-------",VLOOKUP(TEXT(BIN2DEC(CONCATENATE(K49,L49,M49,N49,O49,P49,Q49,R49,S49,T49)),"#"),'Country Codes'!A:B,2,FALSE),"-")</f>
        <v>-</v>
      </c>
      <c r="BZ49" s="491" t="str">
        <f>IF(BT49=BZ$3,VLOOKUP(CONCATENATE(X49,Y49,Z49,AA49,AB49,AC49),Characters!$B$3:$F$41,5,FALSE)&amp;
VLOOKUP(CONCATENATE(AD49,AE49,AF49,AG49,AH49,AI49),Characters!$B$3:$F$41,5,FALSE)&amp;
VLOOKUP(CONCATENATE(AJ49,AK49,AL49,AM49,AN49,AO49),Characters!$B$3:$F$41,5,FALSE)&amp;
VLOOKUP(CONCATENATE(AP49,AQ49,AR49,AS49,AT49,AU49),Characters!$B$3:$F$41,5,FALSE)&amp;
VLOOKUP(CONCATENATE(AV49,AW49,AX49,AY49,AZ49,BA49),Characters!$B$3:$F$41,5,FALSE)&amp;
VLOOKUP(CONCATENATE(BB49,BC49,BD49,BE49,BF49,BG49),Characters!$B$3:$F$41,5,FALSE)&amp;
VLOOKUP(CONCATENATE(BH49,BI49,BJ49,BK49,BL49,BM49),Characters!$B$3:$F$41,5,FALSE),"-")</f>
        <v>-</v>
      </c>
      <c r="CA49" s="471" t="str">
        <f t="shared" si="36"/>
        <v>-</v>
      </c>
      <c r="CB49" s="473" t="str">
        <f t="shared" si="37"/>
        <v>-</v>
      </c>
      <c r="CC49" s="475" t="str">
        <f t="shared" si="38"/>
        <v>-</v>
      </c>
      <c r="CD49" s="476" t="str">
        <f t="shared" si="39"/>
        <v>-</v>
      </c>
      <c r="CE49" s="476" t="str">
        <f t="shared" si="40"/>
        <v>-</v>
      </c>
      <c r="CF49" s="476" t="str">
        <f t="shared" si="41"/>
        <v>-</v>
      </c>
      <c r="CG49" s="476" t="str">
        <f t="shared" si="42"/>
        <v>-</v>
      </c>
      <c r="CH49" s="478" t="str">
        <f t="shared" si="43"/>
        <v>-</v>
      </c>
      <c r="CI49" s="480" t="str">
        <f t="shared" si="44"/>
        <v>-</v>
      </c>
      <c r="CJ49" s="480" t="str">
        <f t="shared" si="45"/>
        <v>-</v>
      </c>
      <c r="CK49" s="480" t="str">
        <f t="shared" si="46"/>
        <v>-</v>
      </c>
      <c r="CL49" s="480" t="str">
        <f t="shared" si="47"/>
        <v>-</v>
      </c>
      <c r="CM49" s="482" t="str">
        <f t="shared" si="48"/>
        <v>-</v>
      </c>
      <c r="CN49" s="483" t="str">
        <f t="shared" si="49"/>
        <v>-</v>
      </c>
      <c r="CO49" s="483" t="str">
        <f t="shared" si="50"/>
        <v>-</v>
      </c>
      <c r="CP49" s="483" t="str">
        <f t="shared" si="51"/>
        <v>-</v>
      </c>
      <c r="CQ49" s="493" t="str">
        <f t="shared" si="52"/>
        <v>-</v>
      </c>
      <c r="CR49" s="487" t="str">
        <f t="shared" si="53"/>
        <v>-</v>
      </c>
      <c r="CS49" s="490" t="str">
        <f t="shared" si="54"/>
        <v>-</v>
      </c>
      <c r="CT49" s="485" t="str">
        <f t="shared" si="55"/>
        <v>-</v>
      </c>
      <c r="CU49" s="485" t="str">
        <f t="shared" si="56"/>
        <v>-</v>
      </c>
      <c r="CV49" s="489" t="str">
        <f t="shared" si="57"/>
        <v>-</v>
      </c>
    </row>
    <row r="50" spans="6:100" x14ac:dyDescent="0.2">
      <c r="F50" s="495" t="str">
        <f t="shared" si="35"/>
        <v>-</v>
      </c>
      <c r="G50" s="495">
        <f t="shared" si="2"/>
        <v>0</v>
      </c>
      <c r="I50" s="456" t="str">
        <f t="shared" si="3"/>
        <v>-</v>
      </c>
      <c r="J50" s="516" t="str">
        <f t="shared" si="76"/>
        <v>-</v>
      </c>
      <c r="K50" s="516" t="str">
        <f t="shared" si="76"/>
        <v>-</v>
      </c>
      <c r="L50" s="516" t="str">
        <f t="shared" si="76"/>
        <v>-</v>
      </c>
      <c r="M50" s="516" t="str">
        <f t="shared" si="76"/>
        <v>-</v>
      </c>
      <c r="N50" s="516" t="str">
        <f t="shared" si="76"/>
        <v>-</v>
      </c>
      <c r="O50" s="516" t="str">
        <f t="shared" si="76"/>
        <v>-</v>
      </c>
      <c r="P50" s="516" t="str">
        <f t="shared" si="76"/>
        <v>-</v>
      </c>
      <c r="Q50" s="516" t="str">
        <f t="shared" si="76"/>
        <v>-</v>
      </c>
      <c r="R50" s="516" t="str">
        <f t="shared" si="76"/>
        <v>-</v>
      </c>
      <c r="S50" s="516" t="str">
        <f t="shared" si="76"/>
        <v>-</v>
      </c>
      <c r="T50" s="516" t="str">
        <f t="shared" si="77"/>
        <v>-</v>
      </c>
      <c r="U50" s="516" t="str">
        <f t="shared" si="77"/>
        <v>-</v>
      </c>
      <c r="V50" s="516" t="str">
        <f t="shared" si="77"/>
        <v>-</v>
      </c>
      <c r="W50" s="516" t="str">
        <f t="shared" si="77"/>
        <v>-</v>
      </c>
      <c r="X50" s="516" t="str">
        <f t="shared" si="77"/>
        <v>-</v>
      </c>
      <c r="Y50" s="516" t="str">
        <f t="shared" si="77"/>
        <v>-</v>
      </c>
      <c r="Z50" s="516" t="str">
        <f t="shared" si="77"/>
        <v>-</v>
      </c>
      <c r="AA50" s="516" t="str">
        <f t="shared" si="77"/>
        <v>-</v>
      </c>
      <c r="AB50" s="516" t="str">
        <f t="shared" si="77"/>
        <v>-</v>
      </c>
      <c r="AC50" s="516" t="str">
        <f t="shared" si="77"/>
        <v>-</v>
      </c>
      <c r="AD50" s="516" t="str">
        <f t="shared" si="78"/>
        <v>-</v>
      </c>
      <c r="AE50" s="516" t="str">
        <f t="shared" si="78"/>
        <v>-</v>
      </c>
      <c r="AF50" s="516" t="str">
        <f t="shared" si="78"/>
        <v>-</v>
      </c>
      <c r="AG50" s="516" t="str">
        <f t="shared" si="78"/>
        <v>-</v>
      </c>
      <c r="AH50" s="516" t="str">
        <f t="shared" si="78"/>
        <v>-</v>
      </c>
      <c r="AI50" s="516" t="str">
        <f t="shared" si="78"/>
        <v>-</v>
      </c>
      <c r="AJ50" s="516" t="str">
        <f t="shared" si="78"/>
        <v>-</v>
      </c>
      <c r="AK50" s="516" t="str">
        <f t="shared" si="78"/>
        <v>-</v>
      </c>
      <c r="AL50" s="516" t="str">
        <f t="shared" si="78"/>
        <v>-</v>
      </c>
      <c r="AM50" s="516" t="str">
        <f t="shared" si="78"/>
        <v>-</v>
      </c>
      <c r="AN50" s="516" t="str">
        <f t="shared" si="79"/>
        <v>-</v>
      </c>
      <c r="AO50" s="516" t="str">
        <f t="shared" si="79"/>
        <v>-</v>
      </c>
      <c r="AP50" s="516" t="str">
        <f t="shared" si="79"/>
        <v>-</v>
      </c>
      <c r="AQ50" s="516" t="str">
        <f t="shared" si="79"/>
        <v>-</v>
      </c>
      <c r="AR50" s="516" t="str">
        <f t="shared" si="79"/>
        <v>-</v>
      </c>
      <c r="AS50" s="516" t="str">
        <f t="shared" si="79"/>
        <v>-</v>
      </c>
      <c r="AT50" s="516" t="str">
        <f t="shared" si="79"/>
        <v>-</v>
      </c>
      <c r="AU50" s="516" t="str">
        <f t="shared" si="79"/>
        <v>-</v>
      </c>
      <c r="AV50" s="516" t="str">
        <f t="shared" si="79"/>
        <v>-</v>
      </c>
      <c r="AW50" s="516" t="str">
        <f t="shared" si="79"/>
        <v>-</v>
      </c>
      <c r="AX50" s="516" t="str">
        <f t="shared" si="80"/>
        <v>-</v>
      </c>
      <c r="AY50" s="516" t="str">
        <f t="shared" si="80"/>
        <v>-</v>
      </c>
      <c r="AZ50" s="516" t="str">
        <f t="shared" si="80"/>
        <v>-</v>
      </c>
      <c r="BA50" s="516" t="str">
        <f t="shared" si="80"/>
        <v>-</v>
      </c>
      <c r="BB50" s="516" t="str">
        <f t="shared" si="80"/>
        <v>-</v>
      </c>
      <c r="BC50" s="516" t="str">
        <f t="shared" si="80"/>
        <v>-</v>
      </c>
      <c r="BD50" s="516" t="str">
        <f t="shared" si="80"/>
        <v>-</v>
      </c>
      <c r="BE50" s="516" t="str">
        <f t="shared" si="80"/>
        <v>-</v>
      </c>
      <c r="BF50" s="516" t="str">
        <f t="shared" si="80"/>
        <v>-</v>
      </c>
      <c r="BG50" s="516" t="str">
        <f t="shared" si="80"/>
        <v>-</v>
      </c>
      <c r="BH50" s="516" t="str">
        <f t="shared" si="81"/>
        <v>-</v>
      </c>
      <c r="BI50" s="516" t="str">
        <f t="shared" si="81"/>
        <v>-</v>
      </c>
      <c r="BJ50" s="516" t="str">
        <f t="shared" si="81"/>
        <v>-</v>
      </c>
      <c r="BK50" s="516" t="str">
        <f t="shared" si="81"/>
        <v>-</v>
      </c>
      <c r="BL50" s="516" t="str">
        <f t="shared" si="81"/>
        <v>-</v>
      </c>
      <c r="BM50" s="516" t="str">
        <f t="shared" si="81"/>
        <v>-</v>
      </c>
      <c r="BN50" s="516" t="str">
        <f t="shared" si="81"/>
        <v>-</v>
      </c>
      <c r="BO50" s="516" t="str">
        <f t="shared" si="81"/>
        <v>-</v>
      </c>
      <c r="BP50" s="516" t="str">
        <f t="shared" si="81"/>
        <v>-</v>
      </c>
      <c r="BQ50" s="516" t="str">
        <f t="shared" si="81"/>
        <v>-</v>
      </c>
      <c r="BR50" s="516" t="str">
        <f t="shared" si="10"/>
        <v>-------</v>
      </c>
      <c r="BS50" s="516" t="str">
        <f t="shared" si="11"/>
        <v>-</v>
      </c>
      <c r="BT50" s="454" t="str">
        <f>IF(INDEX(BR:BR,ROW())&lt;&gt;"-------",VLOOKUP($BR50,'CS Protocol Def'!$B:$O,12,FALSE),"-")</f>
        <v>-</v>
      </c>
      <c r="BU50" s="454" t="str">
        <f>IF(INDEX(BR:BR,ROW())&lt;&gt;"-------",VLOOKUP(INDEX(BR:BR,ROW()),'CS Protocol Def'!$B:$O,13,FALSE),"-")</f>
        <v>-</v>
      </c>
      <c r="BV50" s="454" t="str">
        <f>IF(INDEX(BR:BR,ROW())&lt;&gt;"-------",VLOOKUP($BR50,'CS Protocol Def'!$B:$P,15,FALSE),"-")</f>
        <v>-</v>
      </c>
      <c r="BW50" s="455" t="str">
        <f t="shared" si="12"/>
        <v>-</v>
      </c>
      <c r="BX50" s="515" t="str">
        <f>IF(INDEX(BR:BR,ROW())&lt;&gt;"-------",VLOOKUP($BR50,'CS Protocol Def'!$B:$Q,16,FALSE),"-")</f>
        <v>-</v>
      </c>
      <c r="BY50" s="455" t="str">
        <f>IF(INDEX(BR:BR,ROW())&lt;&gt;"-------",VLOOKUP(TEXT(BIN2DEC(CONCATENATE(K50,L50,M50,N50,O50,P50,Q50,R50,S50,T50)),"#"),'Country Codes'!A:B,2,FALSE),"-")</f>
        <v>-</v>
      </c>
      <c r="BZ50" s="491" t="str">
        <f>IF(BT50=BZ$3,VLOOKUP(CONCATENATE(X50,Y50,Z50,AA50,AB50,AC50),Characters!$B$3:$F$41,5,FALSE)&amp;
VLOOKUP(CONCATENATE(AD50,AE50,AF50,AG50,AH50,AI50),Characters!$B$3:$F$41,5,FALSE)&amp;
VLOOKUP(CONCATENATE(AJ50,AK50,AL50,AM50,AN50,AO50),Characters!$B$3:$F$41,5,FALSE)&amp;
VLOOKUP(CONCATENATE(AP50,AQ50,AR50,AS50,AT50,AU50),Characters!$B$3:$F$41,5,FALSE)&amp;
VLOOKUP(CONCATENATE(AV50,AW50,AX50,AY50,AZ50,BA50),Characters!$B$3:$F$41,5,FALSE)&amp;
VLOOKUP(CONCATENATE(BB50,BC50,BD50,BE50,BF50,BG50),Characters!$B$3:$F$41,5,FALSE)&amp;
VLOOKUP(CONCATENATE(BH50,BI50,BJ50,BK50,BL50,BM50),Characters!$B$3:$F$41,5,FALSE),"-")</f>
        <v>-</v>
      </c>
      <c r="CA50" s="471" t="str">
        <f t="shared" si="36"/>
        <v>-</v>
      </c>
      <c r="CB50" s="473" t="str">
        <f t="shared" si="37"/>
        <v>-</v>
      </c>
      <c r="CC50" s="475" t="str">
        <f t="shared" si="38"/>
        <v>-</v>
      </c>
      <c r="CD50" s="476" t="str">
        <f t="shared" si="39"/>
        <v>-</v>
      </c>
      <c r="CE50" s="476" t="str">
        <f t="shared" si="40"/>
        <v>-</v>
      </c>
      <c r="CF50" s="476" t="str">
        <f t="shared" si="41"/>
        <v>-</v>
      </c>
      <c r="CG50" s="476" t="str">
        <f t="shared" si="42"/>
        <v>-</v>
      </c>
      <c r="CH50" s="478" t="str">
        <f t="shared" si="43"/>
        <v>-</v>
      </c>
      <c r="CI50" s="480" t="str">
        <f t="shared" si="44"/>
        <v>-</v>
      </c>
      <c r="CJ50" s="480" t="str">
        <f t="shared" si="45"/>
        <v>-</v>
      </c>
      <c r="CK50" s="480" t="str">
        <f t="shared" si="46"/>
        <v>-</v>
      </c>
      <c r="CL50" s="480" t="str">
        <f t="shared" si="47"/>
        <v>-</v>
      </c>
      <c r="CM50" s="482" t="str">
        <f t="shared" si="48"/>
        <v>-</v>
      </c>
      <c r="CN50" s="483" t="str">
        <f t="shared" si="49"/>
        <v>-</v>
      </c>
      <c r="CO50" s="483" t="str">
        <f t="shared" si="50"/>
        <v>-</v>
      </c>
      <c r="CP50" s="483" t="str">
        <f t="shared" si="51"/>
        <v>-</v>
      </c>
      <c r="CQ50" s="493" t="str">
        <f t="shared" si="52"/>
        <v>-</v>
      </c>
      <c r="CR50" s="487" t="str">
        <f t="shared" si="53"/>
        <v>-</v>
      </c>
      <c r="CS50" s="490" t="str">
        <f t="shared" si="54"/>
        <v>-</v>
      </c>
      <c r="CT50" s="485" t="str">
        <f t="shared" si="55"/>
        <v>-</v>
      </c>
      <c r="CU50" s="485" t="str">
        <f t="shared" si="56"/>
        <v>-</v>
      </c>
      <c r="CV50" s="489" t="str">
        <f t="shared" si="57"/>
        <v>-</v>
      </c>
    </row>
    <row r="51" spans="6:100" x14ac:dyDescent="0.2">
      <c r="F51" s="495" t="str">
        <f t="shared" si="35"/>
        <v>-</v>
      </c>
      <c r="G51" s="495">
        <f t="shared" si="2"/>
        <v>0</v>
      </c>
      <c r="I51" s="456" t="str">
        <f t="shared" si="3"/>
        <v>-</v>
      </c>
      <c r="J51" s="516" t="str">
        <f t="shared" si="76"/>
        <v>-</v>
      </c>
      <c r="K51" s="516" t="str">
        <f t="shared" si="76"/>
        <v>-</v>
      </c>
      <c r="L51" s="516" t="str">
        <f t="shared" si="76"/>
        <v>-</v>
      </c>
      <c r="M51" s="516" t="str">
        <f t="shared" si="76"/>
        <v>-</v>
      </c>
      <c r="N51" s="516" t="str">
        <f t="shared" si="76"/>
        <v>-</v>
      </c>
      <c r="O51" s="516" t="str">
        <f t="shared" si="76"/>
        <v>-</v>
      </c>
      <c r="P51" s="516" t="str">
        <f t="shared" si="76"/>
        <v>-</v>
      </c>
      <c r="Q51" s="516" t="str">
        <f t="shared" si="76"/>
        <v>-</v>
      </c>
      <c r="R51" s="516" t="str">
        <f t="shared" si="76"/>
        <v>-</v>
      </c>
      <c r="S51" s="516" t="str">
        <f t="shared" si="76"/>
        <v>-</v>
      </c>
      <c r="T51" s="516" t="str">
        <f t="shared" si="77"/>
        <v>-</v>
      </c>
      <c r="U51" s="516" t="str">
        <f t="shared" si="77"/>
        <v>-</v>
      </c>
      <c r="V51" s="516" t="str">
        <f t="shared" si="77"/>
        <v>-</v>
      </c>
      <c r="W51" s="516" t="str">
        <f t="shared" si="77"/>
        <v>-</v>
      </c>
      <c r="X51" s="516" t="str">
        <f t="shared" si="77"/>
        <v>-</v>
      </c>
      <c r="Y51" s="516" t="str">
        <f t="shared" si="77"/>
        <v>-</v>
      </c>
      <c r="Z51" s="516" t="str">
        <f t="shared" si="77"/>
        <v>-</v>
      </c>
      <c r="AA51" s="516" t="str">
        <f t="shared" si="77"/>
        <v>-</v>
      </c>
      <c r="AB51" s="516" t="str">
        <f t="shared" si="77"/>
        <v>-</v>
      </c>
      <c r="AC51" s="516" t="str">
        <f t="shared" si="77"/>
        <v>-</v>
      </c>
      <c r="AD51" s="516" t="str">
        <f t="shared" si="78"/>
        <v>-</v>
      </c>
      <c r="AE51" s="516" t="str">
        <f t="shared" si="78"/>
        <v>-</v>
      </c>
      <c r="AF51" s="516" t="str">
        <f t="shared" si="78"/>
        <v>-</v>
      </c>
      <c r="AG51" s="516" t="str">
        <f t="shared" si="78"/>
        <v>-</v>
      </c>
      <c r="AH51" s="516" t="str">
        <f t="shared" si="78"/>
        <v>-</v>
      </c>
      <c r="AI51" s="516" t="str">
        <f t="shared" si="78"/>
        <v>-</v>
      </c>
      <c r="AJ51" s="516" t="str">
        <f t="shared" si="78"/>
        <v>-</v>
      </c>
      <c r="AK51" s="516" t="str">
        <f t="shared" si="78"/>
        <v>-</v>
      </c>
      <c r="AL51" s="516" t="str">
        <f t="shared" si="78"/>
        <v>-</v>
      </c>
      <c r="AM51" s="516" t="str">
        <f t="shared" si="78"/>
        <v>-</v>
      </c>
      <c r="AN51" s="516" t="str">
        <f t="shared" si="79"/>
        <v>-</v>
      </c>
      <c r="AO51" s="516" t="str">
        <f t="shared" si="79"/>
        <v>-</v>
      </c>
      <c r="AP51" s="516" t="str">
        <f t="shared" si="79"/>
        <v>-</v>
      </c>
      <c r="AQ51" s="516" t="str">
        <f t="shared" si="79"/>
        <v>-</v>
      </c>
      <c r="AR51" s="516" t="str">
        <f t="shared" si="79"/>
        <v>-</v>
      </c>
      <c r="AS51" s="516" t="str">
        <f t="shared" si="79"/>
        <v>-</v>
      </c>
      <c r="AT51" s="516" t="str">
        <f t="shared" si="79"/>
        <v>-</v>
      </c>
      <c r="AU51" s="516" t="str">
        <f t="shared" si="79"/>
        <v>-</v>
      </c>
      <c r="AV51" s="516" t="str">
        <f t="shared" si="79"/>
        <v>-</v>
      </c>
      <c r="AW51" s="516" t="str">
        <f t="shared" si="79"/>
        <v>-</v>
      </c>
      <c r="AX51" s="516" t="str">
        <f t="shared" si="80"/>
        <v>-</v>
      </c>
      <c r="AY51" s="516" t="str">
        <f t="shared" si="80"/>
        <v>-</v>
      </c>
      <c r="AZ51" s="516" t="str">
        <f t="shared" si="80"/>
        <v>-</v>
      </c>
      <c r="BA51" s="516" t="str">
        <f t="shared" si="80"/>
        <v>-</v>
      </c>
      <c r="BB51" s="516" t="str">
        <f t="shared" si="80"/>
        <v>-</v>
      </c>
      <c r="BC51" s="516" t="str">
        <f t="shared" si="80"/>
        <v>-</v>
      </c>
      <c r="BD51" s="516" t="str">
        <f t="shared" si="80"/>
        <v>-</v>
      </c>
      <c r="BE51" s="516" t="str">
        <f t="shared" si="80"/>
        <v>-</v>
      </c>
      <c r="BF51" s="516" t="str">
        <f t="shared" si="80"/>
        <v>-</v>
      </c>
      <c r="BG51" s="516" t="str">
        <f t="shared" si="80"/>
        <v>-</v>
      </c>
      <c r="BH51" s="516" t="str">
        <f t="shared" si="81"/>
        <v>-</v>
      </c>
      <c r="BI51" s="516" t="str">
        <f t="shared" si="81"/>
        <v>-</v>
      </c>
      <c r="BJ51" s="516" t="str">
        <f t="shared" si="81"/>
        <v>-</v>
      </c>
      <c r="BK51" s="516" t="str">
        <f t="shared" si="81"/>
        <v>-</v>
      </c>
      <c r="BL51" s="516" t="str">
        <f t="shared" si="81"/>
        <v>-</v>
      </c>
      <c r="BM51" s="516" t="str">
        <f t="shared" si="81"/>
        <v>-</v>
      </c>
      <c r="BN51" s="516" t="str">
        <f t="shared" si="81"/>
        <v>-</v>
      </c>
      <c r="BO51" s="516" t="str">
        <f t="shared" si="81"/>
        <v>-</v>
      </c>
      <c r="BP51" s="516" t="str">
        <f t="shared" si="81"/>
        <v>-</v>
      </c>
      <c r="BQ51" s="516" t="str">
        <f t="shared" si="81"/>
        <v>-</v>
      </c>
      <c r="BR51" s="516" t="str">
        <f t="shared" si="10"/>
        <v>-------</v>
      </c>
      <c r="BS51" s="516" t="str">
        <f t="shared" si="11"/>
        <v>-</v>
      </c>
      <c r="BT51" s="454" t="str">
        <f>IF(INDEX(BR:BR,ROW())&lt;&gt;"-------",VLOOKUP($BR51,'CS Protocol Def'!$B:$O,12,FALSE),"-")</f>
        <v>-</v>
      </c>
      <c r="BU51" s="454" t="str">
        <f>IF(INDEX(BR:BR,ROW())&lt;&gt;"-------",VLOOKUP(INDEX(BR:BR,ROW()),'CS Protocol Def'!$B:$O,13,FALSE),"-")</f>
        <v>-</v>
      </c>
      <c r="BV51" s="454" t="str">
        <f>IF(INDEX(BR:BR,ROW())&lt;&gt;"-------",VLOOKUP($BR51,'CS Protocol Def'!$B:$P,15,FALSE),"-")</f>
        <v>-</v>
      </c>
      <c r="BW51" s="455" t="str">
        <f t="shared" si="12"/>
        <v>-</v>
      </c>
      <c r="BX51" s="515" t="str">
        <f>IF(INDEX(BR:BR,ROW())&lt;&gt;"-------",VLOOKUP($BR51,'CS Protocol Def'!$B:$Q,16,FALSE),"-")</f>
        <v>-</v>
      </c>
      <c r="BY51" s="455" t="str">
        <f>IF(INDEX(BR:BR,ROW())&lt;&gt;"-------",VLOOKUP(TEXT(BIN2DEC(CONCATENATE(K51,L51,M51,N51,O51,P51,Q51,R51,S51,T51)),"#"),'Country Codes'!A:B,2,FALSE),"-")</f>
        <v>-</v>
      </c>
      <c r="BZ51" s="491" t="str">
        <f>IF(BT51=BZ$3,VLOOKUP(CONCATENATE(X51,Y51,Z51,AA51,AB51,AC51),Characters!$B$3:$F$41,5,FALSE)&amp;
VLOOKUP(CONCATENATE(AD51,AE51,AF51,AG51,AH51,AI51),Characters!$B$3:$F$41,5,FALSE)&amp;
VLOOKUP(CONCATENATE(AJ51,AK51,AL51,AM51,AN51,AO51),Characters!$B$3:$F$41,5,FALSE)&amp;
VLOOKUP(CONCATENATE(AP51,AQ51,AR51,AS51,AT51,AU51),Characters!$B$3:$F$41,5,FALSE)&amp;
VLOOKUP(CONCATENATE(AV51,AW51,AX51,AY51,AZ51,BA51),Characters!$B$3:$F$41,5,FALSE)&amp;
VLOOKUP(CONCATENATE(BB51,BC51,BD51,BE51,BF51,BG51),Characters!$B$3:$F$41,5,FALSE)&amp;
VLOOKUP(CONCATENATE(BH51,BI51,BJ51,BK51,BL51,BM51),Characters!$B$3:$F$41,5,FALSE),"-")</f>
        <v>-</v>
      </c>
      <c r="CA51" s="471" t="str">
        <f t="shared" si="36"/>
        <v>-</v>
      </c>
      <c r="CB51" s="473" t="str">
        <f t="shared" si="37"/>
        <v>-</v>
      </c>
      <c r="CC51" s="475" t="str">
        <f t="shared" si="38"/>
        <v>-</v>
      </c>
      <c r="CD51" s="476" t="str">
        <f t="shared" si="39"/>
        <v>-</v>
      </c>
      <c r="CE51" s="476" t="str">
        <f t="shared" si="40"/>
        <v>-</v>
      </c>
      <c r="CF51" s="476" t="str">
        <f t="shared" si="41"/>
        <v>-</v>
      </c>
      <c r="CG51" s="476" t="str">
        <f t="shared" si="42"/>
        <v>-</v>
      </c>
      <c r="CH51" s="478" t="str">
        <f t="shared" si="43"/>
        <v>-</v>
      </c>
      <c r="CI51" s="480" t="str">
        <f t="shared" si="44"/>
        <v>-</v>
      </c>
      <c r="CJ51" s="480" t="str">
        <f t="shared" si="45"/>
        <v>-</v>
      </c>
      <c r="CK51" s="480" t="str">
        <f t="shared" si="46"/>
        <v>-</v>
      </c>
      <c r="CL51" s="480" t="str">
        <f t="shared" si="47"/>
        <v>-</v>
      </c>
      <c r="CM51" s="482" t="str">
        <f t="shared" si="48"/>
        <v>-</v>
      </c>
      <c r="CN51" s="483" t="str">
        <f t="shared" si="49"/>
        <v>-</v>
      </c>
      <c r="CO51" s="483" t="str">
        <f t="shared" si="50"/>
        <v>-</v>
      </c>
      <c r="CP51" s="483" t="str">
        <f t="shared" si="51"/>
        <v>-</v>
      </c>
      <c r="CQ51" s="493" t="str">
        <f t="shared" si="52"/>
        <v>-</v>
      </c>
      <c r="CR51" s="487" t="str">
        <f t="shared" si="53"/>
        <v>-</v>
      </c>
      <c r="CS51" s="490" t="str">
        <f t="shared" si="54"/>
        <v>-</v>
      </c>
      <c r="CT51" s="485" t="str">
        <f t="shared" si="55"/>
        <v>-</v>
      </c>
      <c r="CU51" s="485" t="str">
        <f t="shared" si="56"/>
        <v>-</v>
      </c>
      <c r="CV51" s="489" t="str">
        <f t="shared" si="57"/>
        <v>-</v>
      </c>
    </row>
    <row r="52" spans="6:100" x14ac:dyDescent="0.2">
      <c r="F52" s="495" t="str">
        <f t="shared" si="35"/>
        <v>-</v>
      </c>
      <c r="G52" s="495">
        <f t="shared" si="2"/>
        <v>0</v>
      </c>
      <c r="I52" s="456" t="str">
        <f t="shared" si="3"/>
        <v>-</v>
      </c>
      <c r="J52" s="516" t="str">
        <f t="shared" si="76"/>
        <v>-</v>
      </c>
      <c r="K52" s="516" t="str">
        <f t="shared" si="76"/>
        <v>-</v>
      </c>
      <c r="L52" s="516" t="str">
        <f t="shared" si="76"/>
        <v>-</v>
      </c>
      <c r="M52" s="516" t="str">
        <f t="shared" si="76"/>
        <v>-</v>
      </c>
      <c r="N52" s="516" t="str">
        <f t="shared" si="76"/>
        <v>-</v>
      </c>
      <c r="O52" s="516" t="str">
        <f t="shared" si="76"/>
        <v>-</v>
      </c>
      <c r="P52" s="516" t="str">
        <f t="shared" si="76"/>
        <v>-</v>
      </c>
      <c r="Q52" s="516" t="str">
        <f t="shared" si="76"/>
        <v>-</v>
      </c>
      <c r="R52" s="516" t="str">
        <f t="shared" si="76"/>
        <v>-</v>
      </c>
      <c r="S52" s="516" t="str">
        <f t="shared" si="76"/>
        <v>-</v>
      </c>
      <c r="T52" s="516" t="str">
        <f t="shared" si="77"/>
        <v>-</v>
      </c>
      <c r="U52" s="516" t="str">
        <f t="shared" si="77"/>
        <v>-</v>
      </c>
      <c r="V52" s="516" t="str">
        <f t="shared" si="77"/>
        <v>-</v>
      </c>
      <c r="W52" s="516" t="str">
        <f t="shared" si="77"/>
        <v>-</v>
      </c>
      <c r="X52" s="516" t="str">
        <f t="shared" si="77"/>
        <v>-</v>
      </c>
      <c r="Y52" s="516" t="str">
        <f t="shared" si="77"/>
        <v>-</v>
      </c>
      <c r="Z52" s="516" t="str">
        <f t="shared" si="77"/>
        <v>-</v>
      </c>
      <c r="AA52" s="516" t="str">
        <f t="shared" si="77"/>
        <v>-</v>
      </c>
      <c r="AB52" s="516" t="str">
        <f t="shared" si="77"/>
        <v>-</v>
      </c>
      <c r="AC52" s="516" t="str">
        <f t="shared" si="77"/>
        <v>-</v>
      </c>
      <c r="AD52" s="516" t="str">
        <f t="shared" si="78"/>
        <v>-</v>
      </c>
      <c r="AE52" s="516" t="str">
        <f t="shared" si="78"/>
        <v>-</v>
      </c>
      <c r="AF52" s="516" t="str">
        <f t="shared" si="78"/>
        <v>-</v>
      </c>
      <c r="AG52" s="516" t="str">
        <f t="shared" si="78"/>
        <v>-</v>
      </c>
      <c r="AH52" s="516" t="str">
        <f t="shared" si="78"/>
        <v>-</v>
      </c>
      <c r="AI52" s="516" t="str">
        <f t="shared" si="78"/>
        <v>-</v>
      </c>
      <c r="AJ52" s="516" t="str">
        <f t="shared" si="78"/>
        <v>-</v>
      </c>
      <c r="AK52" s="516" t="str">
        <f t="shared" si="78"/>
        <v>-</v>
      </c>
      <c r="AL52" s="516" t="str">
        <f t="shared" si="78"/>
        <v>-</v>
      </c>
      <c r="AM52" s="516" t="str">
        <f t="shared" si="78"/>
        <v>-</v>
      </c>
      <c r="AN52" s="516" t="str">
        <f t="shared" si="79"/>
        <v>-</v>
      </c>
      <c r="AO52" s="516" t="str">
        <f t="shared" si="79"/>
        <v>-</v>
      </c>
      <c r="AP52" s="516" t="str">
        <f t="shared" si="79"/>
        <v>-</v>
      </c>
      <c r="AQ52" s="516" t="str">
        <f t="shared" si="79"/>
        <v>-</v>
      </c>
      <c r="AR52" s="516" t="str">
        <f t="shared" si="79"/>
        <v>-</v>
      </c>
      <c r="AS52" s="516" t="str">
        <f t="shared" si="79"/>
        <v>-</v>
      </c>
      <c r="AT52" s="516" t="str">
        <f t="shared" si="79"/>
        <v>-</v>
      </c>
      <c r="AU52" s="516" t="str">
        <f t="shared" si="79"/>
        <v>-</v>
      </c>
      <c r="AV52" s="516" t="str">
        <f t="shared" si="79"/>
        <v>-</v>
      </c>
      <c r="AW52" s="516" t="str">
        <f t="shared" si="79"/>
        <v>-</v>
      </c>
      <c r="AX52" s="516" t="str">
        <f t="shared" si="80"/>
        <v>-</v>
      </c>
      <c r="AY52" s="516" t="str">
        <f t="shared" si="80"/>
        <v>-</v>
      </c>
      <c r="AZ52" s="516" t="str">
        <f t="shared" si="80"/>
        <v>-</v>
      </c>
      <c r="BA52" s="516" t="str">
        <f t="shared" si="80"/>
        <v>-</v>
      </c>
      <c r="BB52" s="516" t="str">
        <f t="shared" si="80"/>
        <v>-</v>
      </c>
      <c r="BC52" s="516" t="str">
        <f t="shared" si="80"/>
        <v>-</v>
      </c>
      <c r="BD52" s="516" t="str">
        <f t="shared" si="80"/>
        <v>-</v>
      </c>
      <c r="BE52" s="516" t="str">
        <f t="shared" si="80"/>
        <v>-</v>
      </c>
      <c r="BF52" s="516" t="str">
        <f t="shared" si="80"/>
        <v>-</v>
      </c>
      <c r="BG52" s="516" t="str">
        <f t="shared" si="80"/>
        <v>-</v>
      </c>
      <c r="BH52" s="516" t="str">
        <f t="shared" si="81"/>
        <v>-</v>
      </c>
      <c r="BI52" s="516" t="str">
        <f t="shared" si="81"/>
        <v>-</v>
      </c>
      <c r="BJ52" s="516" t="str">
        <f t="shared" si="81"/>
        <v>-</v>
      </c>
      <c r="BK52" s="516" t="str">
        <f t="shared" si="81"/>
        <v>-</v>
      </c>
      <c r="BL52" s="516" t="str">
        <f t="shared" si="81"/>
        <v>-</v>
      </c>
      <c r="BM52" s="516" t="str">
        <f t="shared" si="81"/>
        <v>-</v>
      </c>
      <c r="BN52" s="516" t="str">
        <f t="shared" si="81"/>
        <v>-</v>
      </c>
      <c r="BO52" s="516" t="str">
        <f t="shared" si="81"/>
        <v>-</v>
      </c>
      <c r="BP52" s="516" t="str">
        <f t="shared" si="81"/>
        <v>-</v>
      </c>
      <c r="BQ52" s="516" t="str">
        <f t="shared" si="81"/>
        <v>-</v>
      </c>
      <c r="BR52" s="516" t="str">
        <f t="shared" si="10"/>
        <v>-------</v>
      </c>
      <c r="BS52" s="516" t="str">
        <f t="shared" si="11"/>
        <v>-</v>
      </c>
      <c r="BT52" s="454" t="str">
        <f>IF(INDEX(BR:BR,ROW())&lt;&gt;"-------",VLOOKUP($BR52,'CS Protocol Def'!$B:$O,12,FALSE),"-")</f>
        <v>-</v>
      </c>
      <c r="BU52" s="454" t="str">
        <f>IF(INDEX(BR:BR,ROW())&lt;&gt;"-------",VLOOKUP(INDEX(BR:BR,ROW()),'CS Protocol Def'!$B:$O,13,FALSE),"-")</f>
        <v>-</v>
      </c>
      <c r="BV52" s="454" t="str">
        <f>IF(INDEX(BR:BR,ROW())&lt;&gt;"-------",VLOOKUP($BR52,'CS Protocol Def'!$B:$P,15,FALSE),"-")</f>
        <v>-</v>
      </c>
      <c r="BW52" s="455" t="str">
        <f t="shared" si="12"/>
        <v>-</v>
      </c>
      <c r="BX52" s="515" t="str">
        <f>IF(INDEX(BR:BR,ROW())&lt;&gt;"-------",VLOOKUP($BR52,'CS Protocol Def'!$B:$Q,16,FALSE),"-")</f>
        <v>-</v>
      </c>
      <c r="BY52" s="455" t="str">
        <f>IF(INDEX(BR:BR,ROW())&lt;&gt;"-------",VLOOKUP(TEXT(BIN2DEC(CONCATENATE(K52,L52,M52,N52,O52,P52,Q52,R52,S52,T52)),"#"),'Country Codes'!A:B,2,FALSE),"-")</f>
        <v>-</v>
      </c>
      <c r="BZ52" s="491" t="str">
        <f>IF(BT52=BZ$3,VLOOKUP(CONCATENATE(X52,Y52,Z52,AA52,AB52,AC52),Characters!$B$3:$F$41,5,FALSE)&amp;
VLOOKUP(CONCATENATE(AD52,AE52,AF52,AG52,AH52,AI52),Characters!$B$3:$F$41,5,FALSE)&amp;
VLOOKUP(CONCATENATE(AJ52,AK52,AL52,AM52,AN52,AO52),Characters!$B$3:$F$41,5,FALSE)&amp;
VLOOKUP(CONCATENATE(AP52,AQ52,AR52,AS52,AT52,AU52),Characters!$B$3:$F$41,5,FALSE)&amp;
VLOOKUP(CONCATENATE(AV52,AW52,AX52,AY52,AZ52,BA52),Characters!$B$3:$F$41,5,FALSE)&amp;
VLOOKUP(CONCATENATE(BB52,BC52,BD52,BE52,BF52,BG52),Characters!$B$3:$F$41,5,FALSE)&amp;
VLOOKUP(CONCATENATE(BH52,BI52,BJ52,BK52,BL52,BM52),Characters!$B$3:$F$41,5,FALSE),"-")</f>
        <v>-</v>
      </c>
      <c r="CA52" s="471" t="str">
        <f t="shared" si="36"/>
        <v>-</v>
      </c>
      <c r="CB52" s="473" t="str">
        <f t="shared" si="37"/>
        <v>-</v>
      </c>
      <c r="CC52" s="475" t="str">
        <f t="shared" si="38"/>
        <v>-</v>
      </c>
      <c r="CD52" s="476" t="str">
        <f t="shared" si="39"/>
        <v>-</v>
      </c>
      <c r="CE52" s="476" t="str">
        <f t="shared" si="40"/>
        <v>-</v>
      </c>
      <c r="CF52" s="476" t="str">
        <f t="shared" si="41"/>
        <v>-</v>
      </c>
      <c r="CG52" s="476" t="str">
        <f t="shared" si="42"/>
        <v>-</v>
      </c>
      <c r="CH52" s="478" t="str">
        <f t="shared" si="43"/>
        <v>-</v>
      </c>
      <c r="CI52" s="480" t="str">
        <f t="shared" si="44"/>
        <v>-</v>
      </c>
      <c r="CJ52" s="480" t="str">
        <f t="shared" si="45"/>
        <v>-</v>
      </c>
      <c r="CK52" s="480" t="str">
        <f t="shared" si="46"/>
        <v>-</v>
      </c>
      <c r="CL52" s="480" t="str">
        <f t="shared" si="47"/>
        <v>-</v>
      </c>
      <c r="CM52" s="482" t="str">
        <f t="shared" si="48"/>
        <v>-</v>
      </c>
      <c r="CN52" s="483" t="str">
        <f t="shared" si="49"/>
        <v>-</v>
      </c>
      <c r="CO52" s="483" t="str">
        <f t="shared" si="50"/>
        <v>-</v>
      </c>
      <c r="CP52" s="483" t="str">
        <f t="shared" si="51"/>
        <v>-</v>
      </c>
      <c r="CQ52" s="493" t="str">
        <f t="shared" si="52"/>
        <v>-</v>
      </c>
      <c r="CR52" s="487" t="str">
        <f t="shared" si="53"/>
        <v>-</v>
      </c>
      <c r="CS52" s="490" t="str">
        <f t="shared" si="54"/>
        <v>-</v>
      </c>
      <c r="CT52" s="485" t="str">
        <f t="shared" si="55"/>
        <v>-</v>
      </c>
      <c r="CU52" s="485" t="str">
        <f t="shared" si="56"/>
        <v>-</v>
      </c>
      <c r="CV52" s="489" t="str">
        <f t="shared" si="57"/>
        <v>-</v>
      </c>
    </row>
    <row r="53" spans="6:100" x14ac:dyDescent="0.2">
      <c r="F53" s="495" t="str">
        <f t="shared" si="35"/>
        <v>-</v>
      </c>
      <c r="G53" s="495">
        <f t="shared" si="2"/>
        <v>0</v>
      </c>
      <c r="I53" s="456" t="str">
        <f t="shared" si="3"/>
        <v>-</v>
      </c>
      <c r="J53" s="516" t="str">
        <f t="shared" si="76"/>
        <v>-</v>
      </c>
      <c r="K53" s="516" t="str">
        <f t="shared" si="76"/>
        <v>-</v>
      </c>
      <c r="L53" s="516" t="str">
        <f t="shared" si="76"/>
        <v>-</v>
      </c>
      <c r="M53" s="516" t="str">
        <f t="shared" si="76"/>
        <v>-</v>
      </c>
      <c r="N53" s="516" t="str">
        <f t="shared" si="76"/>
        <v>-</v>
      </c>
      <c r="O53" s="516" t="str">
        <f t="shared" si="76"/>
        <v>-</v>
      </c>
      <c r="P53" s="516" t="str">
        <f t="shared" si="76"/>
        <v>-</v>
      </c>
      <c r="Q53" s="516" t="str">
        <f t="shared" si="76"/>
        <v>-</v>
      </c>
      <c r="R53" s="516" t="str">
        <f t="shared" si="76"/>
        <v>-</v>
      </c>
      <c r="S53" s="516" t="str">
        <f t="shared" si="76"/>
        <v>-</v>
      </c>
      <c r="T53" s="516" t="str">
        <f t="shared" si="77"/>
        <v>-</v>
      </c>
      <c r="U53" s="516" t="str">
        <f t="shared" si="77"/>
        <v>-</v>
      </c>
      <c r="V53" s="516" t="str">
        <f t="shared" si="77"/>
        <v>-</v>
      </c>
      <c r="W53" s="516" t="str">
        <f t="shared" si="77"/>
        <v>-</v>
      </c>
      <c r="X53" s="516" t="str">
        <f t="shared" si="77"/>
        <v>-</v>
      </c>
      <c r="Y53" s="516" t="str">
        <f t="shared" si="77"/>
        <v>-</v>
      </c>
      <c r="Z53" s="516" t="str">
        <f t="shared" si="77"/>
        <v>-</v>
      </c>
      <c r="AA53" s="516" t="str">
        <f t="shared" si="77"/>
        <v>-</v>
      </c>
      <c r="AB53" s="516" t="str">
        <f t="shared" si="77"/>
        <v>-</v>
      </c>
      <c r="AC53" s="516" t="str">
        <f t="shared" si="77"/>
        <v>-</v>
      </c>
      <c r="AD53" s="516" t="str">
        <f t="shared" si="78"/>
        <v>-</v>
      </c>
      <c r="AE53" s="516" t="str">
        <f t="shared" si="78"/>
        <v>-</v>
      </c>
      <c r="AF53" s="516" t="str">
        <f t="shared" si="78"/>
        <v>-</v>
      </c>
      <c r="AG53" s="516" t="str">
        <f t="shared" si="78"/>
        <v>-</v>
      </c>
      <c r="AH53" s="516" t="str">
        <f t="shared" si="78"/>
        <v>-</v>
      </c>
      <c r="AI53" s="516" t="str">
        <f t="shared" si="78"/>
        <v>-</v>
      </c>
      <c r="AJ53" s="516" t="str">
        <f t="shared" si="78"/>
        <v>-</v>
      </c>
      <c r="AK53" s="516" t="str">
        <f t="shared" si="78"/>
        <v>-</v>
      </c>
      <c r="AL53" s="516" t="str">
        <f t="shared" si="78"/>
        <v>-</v>
      </c>
      <c r="AM53" s="516" t="str">
        <f t="shared" si="78"/>
        <v>-</v>
      </c>
      <c r="AN53" s="516" t="str">
        <f t="shared" si="79"/>
        <v>-</v>
      </c>
      <c r="AO53" s="516" t="str">
        <f t="shared" si="79"/>
        <v>-</v>
      </c>
      <c r="AP53" s="516" t="str">
        <f t="shared" si="79"/>
        <v>-</v>
      </c>
      <c r="AQ53" s="516" t="str">
        <f t="shared" si="79"/>
        <v>-</v>
      </c>
      <c r="AR53" s="516" t="str">
        <f t="shared" si="79"/>
        <v>-</v>
      </c>
      <c r="AS53" s="516" t="str">
        <f t="shared" si="79"/>
        <v>-</v>
      </c>
      <c r="AT53" s="516" t="str">
        <f t="shared" si="79"/>
        <v>-</v>
      </c>
      <c r="AU53" s="516" t="str">
        <f t="shared" si="79"/>
        <v>-</v>
      </c>
      <c r="AV53" s="516" t="str">
        <f t="shared" si="79"/>
        <v>-</v>
      </c>
      <c r="AW53" s="516" t="str">
        <f t="shared" si="79"/>
        <v>-</v>
      </c>
      <c r="AX53" s="516" t="str">
        <f t="shared" si="80"/>
        <v>-</v>
      </c>
      <c r="AY53" s="516" t="str">
        <f t="shared" si="80"/>
        <v>-</v>
      </c>
      <c r="AZ53" s="516" t="str">
        <f t="shared" si="80"/>
        <v>-</v>
      </c>
      <c r="BA53" s="516" t="str">
        <f t="shared" si="80"/>
        <v>-</v>
      </c>
      <c r="BB53" s="516" t="str">
        <f t="shared" si="80"/>
        <v>-</v>
      </c>
      <c r="BC53" s="516" t="str">
        <f t="shared" si="80"/>
        <v>-</v>
      </c>
      <c r="BD53" s="516" t="str">
        <f t="shared" si="80"/>
        <v>-</v>
      </c>
      <c r="BE53" s="516" t="str">
        <f t="shared" si="80"/>
        <v>-</v>
      </c>
      <c r="BF53" s="516" t="str">
        <f t="shared" si="80"/>
        <v>-</v>
      </c>
      <c r="BG53" s="516" t="str">
        <f t="shared" si="80"/>
        <v>-</v>
      </c>
      <c r="BH53" s="516" t="str">
        <f t="shared" si="81"/>
        <v>-</v>
      </c>
      <c r="BI53" s="516" t="str">
        <f t="shared" si="81"/>
        <v>-</v>
      </c>
      <c r="BJ53" s="516" t="str">
        <f t="shared" si="81"/>
        <v>-</v>
      </c>
      <c r="BK53" s="516" t="str">
        <f t="shared" si="81"/>
        <v>-</v>
      </c>
      <c r="BL53" s="516" t="str">
        <f t="shared" si="81"/>
        <v>-</v>
      </c>
      <c r="BM53" s="516" t="str">
        <f t="shared" si="81"/>
        <v>-</v>
      </c>
      <c r="BN53" s="516" t="str">
        <f t="shared" si="81"/>
        <v>-</v>
      </c>
      <c r="BO53" s="516" t="str">
        <f t="shared" si="81"/>
        <v>-</v>
      </c>
      <c r="BP53" s="516" t="str">
        <f t="shared" si="81"/>
        <v>-</v>
      </c>
      <c r="BQ53" s="516" t="str">
        <f t="shared" si="81"/>
        <v>-</v>
      </c>
      <c r="BR53" s="516" t="str">
        <f t="shared" si="10"/>
        <v>-------</v>
      </c>
      <c r="BS53" s="516" t="str">
        <f t="shared" si="11"/>
        <v>-</v>
      </c>
      <c r="BT53" s="454" t="str">
        <f>IF(INDEX(BR:BR,ROW())&lt;&gt;"-------",VLOOKUP($BR53,'CS Protocol Def'!$B:$O,12,FALSE),"-")</f>
        <v>-</v>
      </c>
      <c r="BU53" s="454" t="str">
        <f>IF(INDEX(BR:BR,ROW())&lt;&gt;"-------",VLOOKUP(INDEX(BR:BR,ROW()),'CS Protocol Def'!$B:$O,13,FALSE),"-")</f>
        <v>-</v>
      </c>
      <c r="BV53" s="454" t="str">
        <f>IF(INDEX(BR:BR,ROW())&lt;&gt;"-------",VLOOKUP($BR53,'CS Protocol Def'!$B:$P,15,FALSE),"-")</f>
        <v>-</v>
      </c>
      <c r="BW53" s="455" t="str">
        <f t="shared" si="12"/>
        <v>-</v>
      </c>
      <c r="BX53" s="515" t="str">
        <f>IF(INDEX(BR:BR,ROW())&lt;&gt;"-------",VLOOKUP($BR53,'CS Protocol Def'!$B:$Q,16,FALSE),"-")</f>
        <v>-</v>
      </c>
      <c r="BY53" s="455" t="str">
        <f>IF(INDEX(BR:BR,ROW())&lt;&gt;"-------",VLOOKUP(TEXT(BIN2DEC(CONCATENATE(K53,L53,M53,N53,O53,P53,Q53,R53,S53,T53)),"#"),'Country Codes'!A:B,2,FALSE),"-")</f>
        <v>-</v>
      </c>
      <c r="BZ53" s="491" t="str">
        <f>IF(BT53=BZ$3,VLOOKUP(CONCATENATE(X53,Y53,Z53,AA53,AB53,AC53),Characters!$B$3:$F$41,5,FALSE)&amp;
VLOOKUP(CONCATENATE(AD53,AE53,AF53,AG53,AH53,AI53),Characters!$B$3:$F$41,5,FALSE)&amp;
VLOOKUP(CONCATENATE(AJ53,AK53,AL53,AM53,AN53,AO53),Characters!$B$3:$F$41,5,FALSE)&amp;
VLOOKUP(CONCATENATE(AP53,AQ53,AR53,AS53,AT53,AU53),Characters!$B$3:$F$41,5,FALSE)&amp;
VLOOKUP(CONCATENATE(AV53,AW53,AX53,AY53,AZ53,BA53),Characters!$B$3:$F$41,5,FALSE)&amp;
VLOOKUP(CONCATENATE(BB53,BC53,BD53,BE53,BF53,BG53),Characters!$B$3:$F$41,5,FALSE)&amp;
VLOOKUP(CONCATENATE(BH53,BI53,BJ53,BK53,BL53,BM53),Characters!$B$3:$F$41,5,FALSE),"-")</f>
        <v>-</v>
      </c>
      <c r="CA53" s="471" t="str">
        <f t="shared" si="36"/>
        <v>-</v>
      </c>
      <c r="CB53" s="473" t="str">
        <f t="shared" si="37"/>
        <v>-</v>
      </c>
      <c r="CC53" s="475" t="str">
        <f t="shared" si="38"/>
        <v>-</v>
      </c>
      <c r="CD53" s="476" t="str">
        <f t="shared" si="39"/>
        <v>-</v>
      </c>
      <c r="CE53" s="476" t="str">
        <f t="shared" si="40"/>
        <v>-</v>
      </c>
      <c r="CF53" s="476" t="str">
        <f t="shared" si="41"/>
        <v>-</v>
      </c>
      <c r="CG53" s="476" t="str">
        <f t="shared" si="42"/>
        <v>-</v>
      </c>
      <c r="CH53" s="478" t="str">
        <f t="shared" si="43"/>
        <v>-</v>
      </c>
      <c r="CI53" s="480" t="str">
        <f t="shared" si="44"/>
        <v>-</v>
      </c>
      <c r="CJ53" s="480" t="str">
        <f t="shared" si="45"/>
        <v>-</v>
      </c>
      <c r="CK53" s="480" t="str">
        <f t="shared" si="46"/>
        <v>-</v>
      </c>
      <c r="CL53" s="480" t="str">
        <f t="shared" si="47"/>
        <v>-</v>
      </c>
      <c r="CM53" s="482" t="str">
        <f t="shared" si="48"/>
        <v>-</v>
      </c>
      <c r="CN53" s="483" t="str">
        <f t="shared" si="49"/>
        <v>-</v>
      </c>
      <c r="CO53" s="483" t="str">
        <f t="shared" si="50"/>
        <v>-</v>
      </c>
      <c r="CP53" s="483" t="str">
        <f t="shared" si="51"/>
        <v>-</v>
      </c>
      <c r="CQ53" s="493" t="str">
        <f t="shared" si="52"/>
        <v>-</v>
      </c>
      <c r="CR53" s="487" t="str">
        <f t="shared" si="53"/>
        <v>-</v>
      </c>
      <c r="CS53" s="490" t="str">
        <f t="shared" si="54"/>
        <v>-</v>
      </c>
      <c r="CT53" s="485" t="str">
        <f t="shared" si="55"/>
        <v>-</v>
      </c>
      <c r="CU53" s="485" t="str">
        <f t="shared" si="56"/>
        <v>-</v>
      </c>
      <c r="CV53" s="489" t="str">
        <f t="shared" si="57"/>
        <v>-</v>
      </c>
    </row>
    <row r="54" spans="6:100" x14ac:dyDescent="0.2">
      <c r="F54" s="495" t="str">
        <f t="shared" si="35"/>
        <v>-</v>
      </c>
      <c r="G54" s="495">
        <f t="shared" si="2"/>
        <v>0</v>
      </c>
      <c r="I54" s="456" t="str">
        <f t="shared" si="3"/>
        <v>-</v>
      </c>
      <c r="J54" s="516" t="str">
        <f t="shared" si="76"/>
        <v>-</v>
      </c>
      <c r="K54" s="516" t="str">
        <f t="shared" si="76"/>
        <v>-</v>
      </c>
      <c r="L54" s="516" t="str">
        <f t="shared" si="76"/>
        <v>-</v>
      </c>
      <c r="M54" s="516" t="str">
        <f t="shared" si="76"/>
        <v>-</v>
      </c>
      <c r="N54" s="516" t="str">
        <f t="shared" si="76"/>
        <v>-</v>
      </c>
      <c r="O54" s="516" t="str">
        <f t="shared" si="76"/>
        <v>-</v>
      </c>
      <c r="P54" s="516" t="str">
        <f t="shared" si="76"/>
        <v>-</v>
      </c>
      <c r="Q54" s="516" t="str">
        <f t="shared" si="76"/>
        <v>-</v>
      </c>
      <c r="R54" s="516" t="str">
        <f t="shared" si="76"/>
        <v>-</v>
      </c>
      <c r="S54" s="516" t="str">
        <f t="shared" si="76"/>
        <v>-</v>
      </c>
      <c r="T54" s="516" t="str">
        <f t="shared" si="77"/>
        <v>-</v>
      </c>
      <c r="U54" s="516" t="str">
        <f t="shared" si="77"/>
        <v>-</v>
      </c>
      <c r="V54" s="516" t="str">
        <f t="shared" si="77"/>
        <v>-</v>
      </c>
      <c r="W54" s="516" t="str">
        <f t="shared" si="77"/>
        <v>-</v>
      </c>
      <c r="X54" s="516" t="str">
        <f t="shared" si="77"/>
        <v>-</v>
      </c>
      <c r="Y54" s="516" t="str">
        <f t="shared" si="77"/>
        <v>-</v>
      </c>
      <c r="Z54" s="516" t="str">
        <f t="shared" si="77"/>
        <v>-</v>
      </c>
      <c r="AA54" s="516" t="str">
        <f t="shared" si="77"/>
        <v>-</v>
      </c>
      <c r="AB54" s="516" t="str">
        <f t="shared" si="77"/>
        <v>-</v>
      </c>
      <c r="AC54" s="516" t="str">
        <f t="shared" si="77"/>
        <v>-</v>
      </c>
      <c r="AD54" s="516" t="str">
        <f t="shared" si="78"/>
        <v>-</v>
      </c>
      <c r="AE54" s="516" t="str">
        <f t="shared" si="78"/>
        <v>-</v>
      </c>
      <c r="AF54" s="516" t="str">
        <f t="shared" si="78"/>
        <v>-</v>
      </c>
      <c r="AG54" s="516" t="str">
        <f t="shared" si="78"/>
        <v>-</v>
      </c>
      <c r="AH54" s="516" t="str">
        <f t="shared" si="78"/>
        <v>-</v>
      </c>
      <c r="AI54" s="516" t="str">
        <f t="shared" si="78"/>
        <v>-</v>
      </c>
      <c r="AJ54" s="516" t="str">
        <f t="shared" si="78"/>
        <v>-</v>
      </c>
      <c r="AK54" s="516" t="str">
        <f t="shared" si="78"/>
        <v>-</v>
      </c>
      <c r="AL54" s="516" t="str">
        <f t="shared" si="78"/>
        <v>-</v>
      </c>
      <c r="AM54" s="516" t="str">
        <f t="shared" si="78"/>
        <v>-</v>
      </c>
      <c r="AN54" s="516" t="str">
        <f t="shared" si="79"/>
        <v>-</v>
      </c>
      <c r="AO54" s="516" t="str">
        <f t="shared" si="79"/>
        <v>-</v>
      </c>
      <c r="AP54" s="516" t="str">
        <f t="shared" si="79"/>
        <v>-</v>
      </c>
      <c r="AQ54" s="516" t="str">
        <f t="shared" si="79"/>
        <v>-</v>
      </c>
      <c r="AR54" s="516" t="str">
        <f t="shared" si="79"/>
        <v>-</v>
      </c>
      <c r="AS54" s="516" t="str">
        <f t="shared" si="79"/>
        <v>-</v>
      </c>
      <c r="AT54" s="516" t="str">
        <f t="shared" si="79"/>
        <v>-</v>
      </c>
      <c r="AU54" s="516" t="str">
        <f t="shared" si="79"/>
        <v>-</v>
      </c>
      <c r="AV54" s="516" t="str">
        <f t="shared" si="79"/>
        <v>-</v>
      </c>
      <c r="AW54" s="516" t="str">
        <f t="shared" si="79"/>
        <v>-</v>
      </c>
      <c r="AX54" s="516" t="str">
        <f t="shared" si="80"/>
        <v>-</v>
      </c>
      <c r="AY54" s="516" t="str">
        <f t="shared" si="80"/>
        <v>-</v>
      </c>
      <c r="AZ54" s="516" t="str">
        <f t="shared" si="80"/>
        <v>-</v>
      </c>
      <c r="BA54" s="516" t="str">
        <f t="shared" si="80"/>
        <v>-</v>
      </c>
      <c r="BB54" s="516" t="str">
        <f t="shared" si="80"/>
        <v>-</v>
      </c>
      <c r="BC54" s="516" t="str">
        <f t="shared" si="80"/>
        <v>-</v>
      </c>
      <c r="BD54" s="516" t="str">
        <f t="shared" si="80"/>
        <v>-</v>
      </c>
      <c r="BE54" s="516" t="str">
        <f t="shared" si="80"/>
        <v>-</v>
      </c>
      <c r="BF54" s="516" t="str">
        <f t="shared" si="80"/>
        <v>-</v>
      </c>
      <c r="BG54" s="516" t="str">
        <f t="shared" si="80"/>
        <v>-</v>
      </c>
      <c r="BH54" s="516" t="str">
        <f t="shared" si="81"/>
        <v>-</v>
      </c>
      <c r="BI54" s="516" t="str">
        <f t="shared" si="81"/>
        <v>-</v>
      </c>
      <c r="BJ54" s="516" t="str">
        <f t="shared" si="81"/>
        <v>-</v>
      </c>
      <c r="BK54" s="516" t="str">
        <f t="shared" si="81"/>
        <v>-</v>
      </c>
      <c r="BL54" s="516" t="str">
        <f t="shared" si="81"/>
        <v>-</v>
      </c>
      <c r="BM54" s="516" t="str">
        <f t="shared" si="81"/>
        <v>-</v>
      </c>
      <c r="BN54" s="516" t="str">
        <f t="shared" si="81"/>
        <v>-</v>
      </c>
      <c r="BO54" s="516" t="str">
        <f t="shared" si="81"/>
        <v>-</v>
      </c>
      <c r="BP54" s="516" t="str">
        <f t="shared" si="81"/>
        <v>-</v>
      </c>
      <c r="BQ54" s="516" t="str">
        <f t="shared" si="81"/>
        <v>-</v>
      </c>
      <c r="BR54" s="516" t="str">
        <f t="shared" si="10"/>
        <v>-------</v>
      </c>
      <c r="BS54" s="516" t="str">
        <f t="shared" si="11"/>
        <v>-</v>
      </c>
      <c r="BT54" s="454" t="str">
        <f>IF(INDEX(BR:BR,ROW())&lt;&gt;"-------",VLOOKUP($BR54,'CS Protocol Def'!$B:$O,12,FALSE),"-")</f>
        <v>-</v>
      </c>
      <c r="BU54" s="454" t="str">
        <f>IF(INDEX(BR:BR,ROW())&lt;&gt;"-------",VLOOKUP(INDEX(BR:BR,ROW()),'CS Protocol Def'!$B:$O,13,FALSE),"-")</f>
        <v>-</v>
      </c>
      <c r="BV54" s="454" t="str">
        <f>IF(INDEX(BR:BR,ROW())&lt;&gt;"-------",VLOOKUP($BR54,'CS Protocol Def'!$B:$P,15,FALSE),"-")</f>
        <v>-</v>
      </c>
      <c r="BW54" s="455" t="str">
        <f t="shared" si="12"/>
        <v>-</v>
      </c>
      <c r="BX54" s="515" t="str">
        <f>IF(INDEX(BR:BR,ROW())&lt;&gt;"-------",VLOOKUP($BR54,'CS Protocol Def'!$B:$Q,16,FALSE),"-")</f>
        <v>-</v>
      </c>
      <c r="BY54" s="455" t="str">
        <f>IF(INDEX(BR:BR,ROW())&lt;&gt;"-------",VLOOKUP(TEXT(BIN2DEC(CONCATENATE(K54,L54,M54,N54,O54,P54,Q54,R54,S54,T54)),"#"),'Country Codes'!A:B,2,FALSE),"-")</f>
        <v>-</v>
      </c>
      <c r="BZ54" s="491" t="str">
        <f>IF(BT54=BZ$3,VLOOKUP(CONCATENATE(X54,Y54,Z54,AA54,AB54,AC54),Characters!$B$3:$F$41,5,FALSE)&amp;
VLOOKUP(CONCATENATE(AD54,AE54,AF54,AG54,AH54,AI54),Characters!$B$3:$F$41,5,FALSE)&amp;
VLOOKUP(CONCATENATE(AJ54,AK54,AL54,AM54,AN54,AO54),Characters!$B$3:$F$41,5,FALSE)&amp;
VLOOKUP(CONCATENATE(AP54,AQ54,AR54,AS54,AT54,AU54),Characters!$B$3:$F$41,5,FALSE)&amp;
VLOOKUP(CONCATENATE(AV54,AW54,AX54,AY54,AZ54,BA54),Characters!$B$3:$F$41,5,FALSE)&amp;
VLOOKUP(CONCATENATE(BB54,BC54,BD54,BE54,BF54,BG54),Characters!$B$3:$F$41,5,FALSE)&amp;
VLOOKUP(CONCATENATE(BH54,BI54,BJ54,BK54,BL54,BM54),Characters!$B$3:$F$41,5,FALSE),"-")</f>
        <v>-</v>
      </c>
      <c r="CA54" s="471" t="str">
        <f t="shared" si="36"/>
        <v>-</v>
      </c>
      <c r="CB54" s="473" t="str">
        <f t="shared" si="37"/>
        <v>-</v>
      </c>
      <c r="CC54" s="475" t="str">
        <f t="shared" si="38"/>
        <v>-</v>
      </c>
      <c r="CD54" s="476" t="str">
        <f t="shared" si="39"/>
        <v>-</v>
      </c>
      <c r="CE54" s="476" t="str">
        <f t="shared" si="40"/>
        <v>-</v>
      </c>
      <c r="CF54" s="476" t="str">
        <f t="shared" si="41"/>
        <v>-</v>
      </c>
      <c r="CG54" s="476" t="str">
        <f t="shared" si="42"/>
        <v>-</v>
      </c>
      <c r="CH54" s="478" t="str">
        <f t="shared" si="43"/>
        <v>-</v>
      </c>
      <c r="CI54" s="480" t="str">
        <f t="shared" si="44"/>
        <v>-</v>
      </c>
      <c r="CJ54" s="480" t="str">
        <f t="shared" si="45"/>
        <v>-</v>
      </c>
      <c r="CK54" s="480" t="str">
        <f t="shared" si="46"/>
        <v>-</v>
      </c>
      <c r="CL54" s="480" t="str">
        <f t="shared" si="47"/>
        <v>-</v>
      </c>
      <c r="CM54" s="482" t="str">
        <f t="shared" si="48"/>
        <v>-</v>
      </c>
      <c r="CN54" s="483" t="str">
        <f t="shared" si="49"/>
        <v>-</v>
      </c>
      <c r="CO54" s="483" t="str">
        <f t="shared" si="50"/>
        <v>-</v>
      </c>
      <c r="CP54" s="483" t="str">
        <f t="shared" si="51"/>
        <v>-</v>
      </c>
      <c r="CQ54" s="493" t="str">
        <f t="shared" si="52"/>
        <v>-</v>
      </c>
      <c r="CR54" s="487" t="str">
        <f t="shared" si="53"/>
        <v>-</v>
      </c>
      <c r="CS54" s="490" t="str">
        <f t="shared" si="54"/>
        <v>-</v>
      </c>
      <c r="CT54" s="485" t="str">
        <f t="shared" si="55"/>
        <v>-</v>
      </c>
      <c r="CU54" s="485" t="str">
        <f t="shared" si="56"/>
        <v>-</v>
      </c>
      <c r="CV54" s="489" t="str">
        <f t="shared" si="57"/>
        <v>-</v>
      </c>
    </row>
    <row r="55" spans="6:100" x14ac:dyDescent="0.2">
      <c r="F55" s="495" t="str">
        <f t="shared" si="35"/>
        <v>-</v>
      </c>
      <c r="G55" s="495">
        <f t="shared" si="2"/>
        <v>0</v>
      </c>
      <c r="I55" s="456" t="str">
        <f t="shared" si="3"/>
        <v>-</v>
      </c>
      <c r="J55" s="516" t="str">
        <f t="shared" ref="J55:S64" si="82">IF(LEN(INDEX($I:$I,ROW()))=60,MID(INDEX($I:$I,ROW()),INDEX($4:$4,COLUMN())-25,1),"-")</f>
        <v>-</v>
      </c>
      <c r="K55" s="516" t="str">
        <f t="shared" si="82"/>
        <v>-</v>
      </c>
      <c r="L55" s="516" t="str">
        <f t="shared" si="82"/>
        <v>-</v>
      </c>
      <c r="M55" s="516" t="str">
        <f t="shared" si="82"/>
        <v>-</v>
      </c>
      <c r="N55" s="516" t="str">
        <f t="shared" si="82"/>
        <v>-</v>
      </c>
      <c r="O55" s="516" t="str">
        <f t="shared" si="82"/>
        <v>-</v>
      </c>
      <c r="P55" s="516" t="str">
        <f t="shared" si="82"/>
        <v>-</v>
      </c>
      <c r="Q55" s="516" t="str">
        <f t="shared" si="82"/>
        <v>-</v>
      </c>
      <c r="R55" s="516" t="str">
        <f t="shared" si="82"/>
        <v>-</v>
      </c>
      <c r="S55" s="516" t="str">
        <f t="shared" si="82"/>
        <v>-</v>
      </c>
      <c r="T55" s="516" t="str">
        <f t="shared" ref="T55:AC64" si="83">IF(LEN(INDEX($I:$I,ROW()))=60,MID(INDEX($I:$I,ROW()),INDEX($4:$4,COLUMN())-25,1),"-")</f>
        <v>-</v>
      </c>
      <c r="U55" s="516" t="str">
        <f t="shared" si="83"/>
        <v>-</v>
      </c>
      <c r="V55" s="516" t="str">
        <f t="shared" si="83"/>
        <v>-</v>
      </c>
      <c r="W55" s="516" t="str">
        <f t="shared" si="83"/>
        <v>-</v>
      </c>
      <c r="X55" s="516" t="str">
        <f t="shared" si="83"/>
        <v>-</v>
      </c>
      <c r="Y55" s="516" t="str">
        <f t="shared" si="83"/>
        <v>-</v>
      </c>
      <c r="Z55" s="516" t="str">
        <f t="shared" si="83"/>
        <v>-</v>
      </c>
      <c r="AA55" s="516" t="str">
        <f t="shared" si="83"/>
        <v>-</v>
      </c>
      <c r="AB55" s="516" t="str">
        <f t="shared" si="83"/>
        <v>-</v>
      </c>
      <c r="AC55" s="516" t="str">
        <f t="shared" si="83"/>
        <v>-</v>
      </c>
      <c r="AD55" s="516" t="str">
        <f t="shared" ref="AD55:AM64" si="84">IF(LEN(INDEX($I:$I,ROW()))=60,MID(INDEX($I:$I,ROW()),INDEX($4:$4,COLUMN())-25,1),"-")</f>
        <v>-</v>
      </c>
      <c r="AE55" s="516" t="str">
        <f t="shared" si="84"/>
        <v>-</v>
      </c>
      <c r="AF55" s="516" t="str">
        <f t="shared" si="84"/>
        <v>-</v>
      </c>
      <c r="AG55" s="516" t="str">
        <f t="shared" si="84"/>
        <v>-</v>
      </c>
      <c r="AH55" s="516" t="str">
        <f t="shared" si="84"/>
        <v>-</v>
      </c>
      <c r="AI55" s="516" t="str">
        <f t="shared" si="84"/>
        <v>-</v>
      </c>
      <c r="AJ55" s="516" t="str">
        <f t="shared" si="84"/>
        <v>-</v>
      </c>
      <c r="AK55" s="516" t="str">
        <f t="shared" si="84"/>
        <v>-</v>
      </c>
      <c r="AL55" s="516" t="str">
        <f t="shared" si="84"/>
        <v>-</v>
      </c>
      <c r="AM55" s="516" t="str">
        <f t="shared" si="84"/>
        <v>-</v>
      </c>
      <c r="AN55" s="516" t="str">
        <f t="shared" ref="AN55:AW64" si="85">IF(LEN(INDEX($I:$I,ROW()))=60,MID(INDEX($I:$I,ROW()),INDEX($4:$4,COLUMN())-25,1),"-")</f>
        <v>-</v>
      </c>
      <c r="AO55" s="516" t="str">
        <f t="shared" si="85"/>
        <v>-</v>
      </c>
      <c r="AP55" s="516" t="str">
        <f t="shared" si="85"/>
        <v>-</v>
      </c>
      <c r="AQ55" s="516" t="str">
        <f t="shared" si="85"/>
        <v>-</v>
      </c>
      <c r="AR55" s="516" t="str">
        <f t="shared" si="85"/>
        <v>-</v>
      </c>
      <c r="AS55" s="516" t="str">
        <f t="shared" si="85"/>
        <v>-</v>
      </c>
      <c r="AT55" s="516" t="str">
        <f t="shared" si="85"/>
        <v>-</v>
      </c>
      <c r="AU55" s="516" t="str">
        <f t="shared" si="85"/>
        <v>-</v>
      </c>
      <c r="AV55" s="516" t="str">
        <f t="shared" si="85"/>
        <v>-</v>
      </c>
      <c r="AW55" s="516" t="str">
        <f t="shared" si="85"/>
        <v>-</v>
      </c>
      <c r="AX55" s="516" t="str">
        <f t="shared" ref="AX55:BG64" si="86">IF(LEN(INDEX($I:$I,ROW()))=60,MID(INDEX($I:$I,ROW()),INDEX($4:$4,COLUMN())-25,1),"-")</f>
        <v>-</v>
      </c>
      <c r="AY55" s="516" t="str">
        <f t="shared" si="86"/>
        <v>-</v>
      </c>
      <c r="AZ55" s="516" t="str">
        <f t="shared" si="86"/>
        <v>-</v>
      </c>
      <c r="BA55" s="516" t="str">
        <f t="shared" si="86"/>
        <v>-</v>
      </c>
      <c r="BB55" s="516" t="str">
        <f t="shared" si="86"/>
        <v>-</v>
      </c>
      <c r="BC55" s="516" t="str">
        <f t="shared" si="86"/>
        <v>-</v>
      </c>
      <c r="BD55" s="516" t="str">
        <f t="shared" si="86"/>
        <v>-</v>
      </c>
      <c r="BE55" s="516" t="str">
        <f t="shared" si="86"/>
        <v>-</v>
      </c>
      <c r="BF55" s="516" t="str">
        <f t="shared" si="86"/>
        <v>-</v>
      </c>
      <c r="BG55" s="516" t="str">
        <f t="shared" si="86"/>
        <v>-</v>
      </c>
      <c r="BH55" s="516" t="str">
        <f t="shared" ref="BH55:BQ64" si="87">IF(LEN(INDEX($I:$I,ROW()))=60,MID(INDEX($I:$I,ROW()),INDEX($4:$4,COLUMN())-25,1),"-")</f>
        <v>-</v>
      </c>
      <c r="BI55" s="516" t="str">
        <f t="shared" si="87"/>
        <v>-</v>
      </c>
      <c r="BJ55" s="516" t="str">
        <f t="shared" si="87"/>
        <v>-</v>
      </c>
      <c r="BK55" s="516" t="str">
        <f t="shared" si="87"/>
        <v>-</v>
      </c>
      <c r="BL55" s="516" t="str">
        <f t="shared" si="87"/>
        <v>-</v>
      </c>
      <c r="BM55" s="516" t="str">
        <f t="shared" si="87"/>
        <v>-</v>
      </c>
      <c r="BN55" s="516" t="str">
        <f t="shared" si="87"/>
        <v>-</v>
      </c>
      <c r="BO55" s="516" t="str">
        <f t="shared" si="87"/>
        <v>-</v>
      </c>
      <c r="BP55" s="516" t="str">
        <f t="shared" si="87"/>
        <v>-</v>
      </c>
      <c r="BQ55" s="516" t="str">
        <f t="shared" si="87"/>
        <v>-</v>
      </c>
      <c r="BR55" s="516" t="str">
        <f t="shared" si="10"/>
        <v>-------</v>
      </c>
      <c r="BS55" s="516" t="str">
        <f t="shared" si="11"/>
        <v>-</v>
      </c>
      <c r="BT55" s="454" t="str">
        <f>IF(INDEX(BR:BR,ROW())&lt;&gt;"-------",VLOOKUP($BR55,'CS Protocol Def'!$B:$O,12,FALSE),"-")</f>
        <v>-</v>
      </c>
      <c r="BU55" s="454" t="str">
        <f>IF(INDEX(BR:BR,ROW())&lt;&gt;"-------",VLOOKUP(INDEX(BR:BR,ROW()),'CS Protocol Def'!$B:$O,13,FALSE),"-")</f>
        <v>-</v>
      </c>
      <c r="BV55" s="454" t="str">
        <f>IF(INDEX(BR:BR,ROW())&lt;&gt;"-------",VLOOKUP($BR55,'CS Protocol Def'!$B:$P,15,FALSE),"-")</f>
        <v>-</v>
      </c>
      <c r="BW55" s="455" t="str">
        <f t="shared" si="12"/>
        <v>-</v>
      </c>
      <c r="BX55" s="515" t="str">
        <f>IF(INDEX(BR:BR,ROW())&lt;&gt;"-------",VLOOKUP($BR55,'CS Protocol Def'!$B:$Q,16,FALSE),"-")</f>
        <v>-</v>
      </c>
      <c r="BY55" s="455" t="str">
        <f>IF(INDEX(BR:BR,ROW())&lt;&gt;"-------",VLOOKUP(TEXT(BIN2DEC(CONCATENATE(K55,L55,M55,N55,O55,P55,Q55,R55,S55,T55)),"#"),'Country Codes'!A:B,2,FALSE),"-")</f>
        <v>-</v>
      </c>
      <c r="BZ55" s="491" t="str">
        <f>IF(BT55=BZ$3,VLOOKUP(CONCATENATE(X55,Y55,Z55,AA55,AB55,AC55),Characters!$B$3:$F$41,5,FALSE)&amp;
VLOOKUP(CONCATENATE(AD55,AE55,AF55,AG55,AH55,AI55),Characters!$B$3:$F$41,5,FALSE)&amp;
VLOOKUP(CONCATENATE(AJ55,AK55,AL55,AM55,AN55,AO55),Characters!$B$3:$F$41,5,FALSE)&amp;
VLOOKUP(CONCATENATE(AP55,AQ55,AR55,AS55,AT55,AU55),Characters!$B$3:$F$41,5,FALSE)&amp;
VLOOKUP(CONCATENATE(AV55,AW55,AX55,AY55,AZ55,BA55),Characters!$B$3:$F$41,5,FALSE)&amp;
VLOOKUP(CONCATENATE(BB55,BC55,BD55,BE55,BF55,BG55),Characters!$B$3:$F$41,5,FALSE)&amp;
VLOOKUP(CONCATENATE(BH55,BI55,BJ55,BK55,BL55,BM55),Characters!$B$3:$F$41,5,FALSE),"-")</f>
        <v>-</v>
      </c>
      <c r="CA55" s="471" t="str">
        <f t="shared" si="36"/>
        <v>-</v>
      </c>
      <c r="CB55" s="473" t="str">
        <f t="shared" si="37"/>
        <v>-</v>
      </c>
      <c r="CC55" s="475" t="str">
        <f t="shared" si="38"/>
        <v>-</v>
      </c>
      <c r="CD55" s="476" t="str">
        <f t="shared" si="39"/>
        <v>-</v>
      </c>
      <c r="CE55" s="476" t="str">
        <f t="shared" si="40"/>
        <v>-</v>
      </c>
      <c r="CF55" s="476" t="str">
        <f t="shared" si="41"/>
        <v>-</v>
      </c>
      <c r="CG55" s="476" t="str">
        <f t="shared" si="42"/>
        <v>-</v>
      </c>
      <c r="CH55" s="478" t="str">
        <f t="shared" si="43"/>
        <v>-</v>
      </c>
      <c r="CI55" s="480" t="str">
        <f t="shared" si="44"/>
        <v>-</v>
      </c>
      <c r="CJ55" s="480" t="str">
        <f t="shared" si="45"/>
        <v>-</v>
      </c>
      <c r="CK55" s="480" t="str">
        <f t="shared" si="46"/>
        <v>-</v>
      </c>
      <c r="CL55" s="480" t="str">
        <f t="shared" si="47"/>
        <v>-</v>
      </c>
      <c r="CM55" s="482" t="str">
        <f t="shared" si="48"/>
        <v>-</v>
      </c>
      <c r="CN55" s="483" t="str">
        <f t="shared" si="49"/>
        <v>-</v>
      </c>
      <c r="CO55" s="483" t="str">
        <f t="shared" si="50"/>
        <v>-</v>
      </c>
      <c r="CP55" s="483" t="str">
        <f t="shared" si="51"/>
        <v>-</v>
      </c>
      <c r="CQ55" s="493" t="str">
        <f t="shared" si="52"/>
        <v>-</v>
      </c>
      <c r="CR55" s="487" t="str">
        <f t="shared" si="53"/>
        <v>-</v>
      </c>
      <c r="CS55" s="490" t="str">
        <f t="shared" si="54"/>
        <v>-</v>
      </c>
      <c r="CT55" s="485" t="str">
        <f t="shared" si="55"/>
        <v>-</v>
      </c>
      <c r="CU55" s="485" t="str">
        <f t="shared" si="56"/>
        <v>-</v>
      </c>
      <c r="CV55" s="489" t="str">
        <f t="shared" si="57"/>
        <v>-</v>
      </c>
    </row>
    <row r="56" spans="6:100" x14ac:dyDescent="0.2">
      <c r="F56" s="495" t="str">
        <f t="shared" si="35"/>
        <v>-</v>
      </c>
      <c r="G56" s="495">
        <f t="shared" si="2"/>
        <v>0</v>
      </c>
      <c r="I56" s="456" t="str">
        <f t="shared" si="3"/>
        <v>-</v>
      </c>
      <c r="J56" s="516" t="str">
        <f t="shared" si="82"/>
        <v>-</v>
      </c>
      <c r="K56" s="516" t="str">
        <f t="shared" si="82"/>
        <v>-</v>
      </c>
      <c r="L56" s="516" t="str">
        <f t="shared" si="82"/>
        <v>-</v>
      </c>
      <c r="M56" s="516" t="str">
        <f t="shared" si="82"/>
        <v>-</v>
      </c>
      <c r="N56" s="516" t="str">
        <f t="shared" si="82"/>
        <v>-</v>
      </c>
      <c r="O56" s="516" t="str">
        <f t="shared" si="82"/>
        <v>-</v>
      </c>
      <c r="P56" s="516" t="str">
        <f t="shared" si="82"/>
        <v>-</v>
      </c>
      <c r="Q56" s="516" t="str">
        <f t="shared" si="82"/>
        <v>-</v>
      </c>
      <c r="R56" s="516" t="str">
        <f t="shared" si="82"/>
        <v>-</v>
      </c>
      <c r="S56" s="516" t="str">
        <f t="shared" si="82"/>
        <v>-</v>
      </c>
      <c r="T56" s="516" t="str">
        <f t="shared" si="83"/>
        <v>-</v>
      </c>
      <c r="U56" s="516" t="str">
        <f t="shared" si="83"/>
        <v>-</v>
      </c>
      <c r="V56" s="516" t="str">
        <f t="shared" si="83"/>
        <v>-</v>
      </c>
      <c r="W56" s="516" t="str">
        <f t="shared" si="83"/>
        <v>-</v>
      </c>
      <c r="X56" s="516" t="str">
        <f t="shared" si="83"/>
        <v>-</v>
      </c>
      <c r="Y56" s="516" t="str">
        <f t="shared" si="83"/>
        <v>-</v>
      </c>
      <c r="Z56" s="516" t="str">
        <f t="shared" si="83"/>
        <v>-</v>
      </c>
      <c r="AA56" s="516" t="str">
        <f t="shared" si="83"/>
        <v>-</v>
      </c>
      <c r="AB56" s="516" t="str">
        <f t="shared" si="83"/>
        <v>-</v>
      </c>
      <c r="AC56" s="516" t="str">
        <f t="shared" si="83"/>
        <v>-</v>
      </c>
      <c r="AD56" s="516" t="str">
        <f t="shared" si="84"/>
        <v>-</v>
      </c>
      <c r="AE56" s="516" t="str">
        <f t="shared" si="84"/>
        <v>-</v>
      </c>
      <c r="AF56" s="516" t="str">
        <f t="shared" si="84"/>
        <v>-</v>
      </c>
      <c r="AG56" s="516" t="str">
        <f t="shared" si="84"/>
        <v>-</v>
      </c>
      <c r="AH56" s="516" t="str">
        <f t="shared" si="84"/>
        <v>-</v>
      </c>
      <c r="AI56" s="516" t="str">
        <f t="shared" si="84"/>
        <v>-</v>
      </c>
      <c r="AJ56" s="516" t="str">
        <f t="shared" si="84"/>
        <v>-</v>
      </c>
      <c r="AK56" s="516" t="str">
        <f t="shared" si="84"/>
        <v>-</v>
      </c>
      <c r="AL56" s="516" t="str">
        <f t="shared" si="84"/>
        <v>-</v>
      </c>
      <c r="AM56" s="516" t="str">
        <f t="shared" si="84"/>
        <v>-</v>
      </c>
      <c r="AN56" s="516" t="str">
        <f t="shared" si="85"/>
        <v>-</v>
      </c>
      <c r="AO56" s="516" t="str">
        <f t="shared" si="85"/>
        <v>-</v>
      </c>
      <c r="AP56" s="516" t="str">
        <f t="shared" si="85"/>
        <v>-</v>
      </c>
      <c r="AQ56" s="516" t="str">
        <f t="shared" si="85"/>
        <v>-</v>
      </c>
      <c r="AR56" s="516" t="str">
        <f t="shared" si="85"/>
        <v>-</v>
      </c>
      <c r="AS56" s="516" t="str">
        <f t="shared" si="85"/>
        <v>-</v>
      </c>
      <c r="AT56" s="516" t="str">
        <f t="shared" si="85"/>
        <v>-</v>
      </c>
      <c r="AU56" s="516" t="str">
        <f t="shared" si="85"/>
        <v>-</v>
      </c>
      <c r="AV56" s="516" t="str">
        <f t="shared" si="85"/>
        <v>-</v>
      </c>
      <c r="AW56" s="516" t="str">
        <f t="shared" si="85"/>
        <v>-</v>
      </c>
      <c r="AX56" s="516" t="str">
        <f t="shared" si="86"/>
        <v>-</v>
      </c>
      <c r="AY56" s="516" t="str">
        <f t="shared" si="86"/>
        <v>-</v>
      </c>
      <c r="AZ56" s="516" t="str">
        <f t="shared" si="86"/>
        <v>-</v>
      </c>
      <c r="BA56" s="516" t="str">
        <f t="shared" si="86"/>
        <v>-</v>
      </c>
      <c r="BB56" s="516" t="str">
        <f t="shared" si="86"/>
        <v>-</v>
      </c>
      <c r="BC56" s="516" t="str">
        <f t="shared" si="86"/>
        <v>-</v>
      </c>
      <c r="BD56" s="516" t="str">
        <f t="shared" si="86"/>
        <v>-</v>
      </c>
      <c r="BE56" s="516" t="str">
        <f t="shared" si="86"/>
        <v>-</v>
      </c>
      <c r="BF56" s="516" t="str">
        <f t="shared" si="86"/>
        <v>-</v>
      </c>
      <c r="BG56" s="516" t="str">
        <f t="shared" si="86"/>
        <v>-</v>
      </c>
      <c r="BH56" s="516" t="str">
        <f t="shared" si="87"/>
        <v>-</v>
      </c>
      <c r="BI56" s="516" t="str">
        <f t="shared" si="87"/>
        <v>-</v>
      </c>
      <c r="BJ56" s="516" t="str">
        <f t="shared" si="87"/>
        <v>-</v>
      </c>
      <c r="BK56" s="516" t="str">
        <f t="shared" si="87"/>
        <v>-</v>
      </c>
      <c r="BL56" s="516" t="str">
        <f t="shared" si="87"/>
        <v>-</v>
      </c>
      <c r="BM56" s="516" t="str">
        <f t="shared" si="87"/>
        <v>-</v>
      </c>
      <c r="BN56" s="516" t="str">
        <f t="shared" si="87"/>
        <v>-</v>
      </c>
      <c r="BO56" s="516" t="str">
        <f t="shared" si="87"/>
        <v>-</v>
      </c>
      <c r="BP56" s="516" t="str">
        <f t="shared" si="87"/>
        <v>-</v>
      </c>
      <c r="BQ56" s="516" t="str">
        <f t="shared" si="87"/>
        <v>-</v>
      </c>
      <c r="BR56" s="516" t="str">
        <f t="shared" si="10"/>
        <v>-------</v>
      </c>
      <c r="BS56" s="516" t="str">
        <f t="shared" si="11"/>
        <v>-</v>
      </c>
      <c r="BT56" s="454" t="str">
        <f>IF(INDEX(BR:BR,ROW())&lt;&gt;"-------",VLOOKUP($BR56,'CS Protocol Def'!$B:$O,12,FALSE),"-")</f>
        <v>-</v>
      </c>
      <c r="BU56" s="454" t="str">
        <f>IF(INDEX(BR:BR,ROW())&lt;&gt;"-------",VLOOKUP(INDEX(BR:BR,ROW()),'CS Protocol Def'!$B:$O,13,FALSE),"-")</f>
        <v>-</v>
      </c>
      <c r="BV56" s="454" t="str">
        <f>IF(INDEX(BR:BR,ROW())&lt;&gt;"-------",VLOOKUP($BR56,'CS Protocol Def'!$B:$P,15,FALSE),"-")</f>
        <v>-</v>
      </c>
      <c r="BW56" s="455" t="str">
        <f t="shared" si="12"/>
        <v>-</v>
      </c>
      <c r="BX56" s="515" t="str">
        <f>IF(INDEX(BR:BR,ROW())&lt;&gt;"-------",VLOOKUP($BR56,'CS Protocol Def'!$B:$Q,16,FALSE),"-")</f>
        <v>-</v>
      </c>
      <c r="BY56" s="455" t="str">
        <f>IF(INDEX(BR:BR,ROW())&lt;&gt;"-------",VLOOKUP(TEXT(BIN2DEC(CONCATENATE(K56,L56,M56,N56,O56,P56,Q56,R56,S56,T56)),"#"),'Country Codes'!A:B,2,FALSE),"-")</f>
        <v>-</v>
      </c>
      <c r="BZ56" s="491" t="str">
        <f>IF(BT56=BZ$3,VLOOKUP(CONCATENATE(X56,Y56,Z56,AA56,AB56,AC56),Characters!$B$3:$F$41,5,FALSE)&amp;
VLOOKUP(CONCATENATE(AD56,AE56,AF56,AG56,AH56,AI56),Characters!$B$3:$F$41,5,FALSE)&amp;
VLOOKUP(CONCATENATE(AJ56,AK56,AL56,AM56,AN56,AO56),Characters!$B$3:$F$41,5,FALSE)&amp;
VLOOKUP(CONCATENATE(AP56,AQ56,AR56,AS56,AT56,AU56),Characters!$B$3:$F$41,5,FALSE)&amp;
VLOOKUP(CONCATENATE(AV56,AW56,AX56,AY56,AZ56,BA56),Characters!$B$3:$F$41,5,FALSE)&amp;
VLOOKUP(CONCATENATE(BB56,BC56,BD56,BE56,BF56,BG56),Characters!$B$3:$F$41,5,FALSE)&amp;
VLOOKUP(CONCATENATE(BH56,BI56,BJ56,BK56,BL56,BM56),Characters!$B$3:$F$41,5,FALSE),"-")</f>
        <v>-</v>
      </c>
      <c r="CA56" s="471" t="str">
        <f t="shared" si="36"/>
        <v>-</v>
      </c>
      <c r="CB56" s="473" t="str">
        <f t="shared" si="37"/>
        <v>-</v>
      </c>
      <c r="CC56" s="475" t="str">
        <f t="shared" si="38"/>
        <v>-</v>
      </c>
      <c r="CD56" s="476" t="str">
        <f t="shared" si="39"/>
        <v>-</v>
      </c>
      <c r="CE56" s="476" t="str">
        <f t="shared" si="40"/>
        <v>-</v>
      </c>
      <c r="CF56" s="476" t="str">
        <f t="shared" si="41"/>
        <v>-</v>
      </c>
      <c r="CG56" s="476" t="str">
        <f t="shared" si="42"/>
        <v>-</v>
      </c>
      <c r="CH56" s="478" t="str">
        <f t="shared" si="43"/>
        <v>-</v>
      </c>
      <c r="CI56" s="480" t="str">
        <f t="shared" si="44"/>
        <v>-</v>
      </c>
      <c r="CJ56" s="480" t="str">
        <f t="shared" si="45"/>
        <v>-</v>
      </c>
      <c r="CK56" s="480" t="str">
        <f t="shared" si="46"/>
        <v>-</v>
      </c>
      <c r="CL56" s="480" t="str">
        <f t="shared" si="47"/>
        <v>-</v>
      </c>
      <c r="CM56" s="482" t="str">
        <f t="shared" si="48"/>
        <v>-</v>
      </c>
      <c r="CN56" s="483" t="str">
        <f t="shared" si="49"/>
        <v>-</v>
      </c>
      <c r="CO56" s="483" t="str">
        <f t="shared" si="50"/>
        <v>-</v>
      </c>
      <c r="CP56" s="483" t="str">
        <f t="shared" si="51"/>
        <v>-</v>
      </c>
      <c r="CQ56" s="493" t="str">
        <f t="shared" si="52"/>
        <v>-</v>
      </c>
      <c r="CR56" s="487" t="str">
        <f t="shared" si="53"/>
        <v>-</v>
      </c>
      <c r="CS56" s="490" t="str">
        <f t="shared" si="54"/>
        <v>-</v>
      </c>
      <c r="CT56" s="485" t="str">
        <f t="shared" si="55"/>
        <v>-</v>
      </c>
      <c r="CU56" s="485" t="str">
        <f t="shared" si="56"/>
        <v>-</v>
      </c>
      <c r="CV56" s="489" t="str">
        <f t="shared" si="57"/>
        <v>-</v>
      </c>
    </row>
    <row r="57" spans="6:100" x14ac:dyDescent="0.2">
      <c r="F57" s="495" t="str">
        <f t="shared" si="35"/>
        <v>-</v>
      </c>
      <c r="G57" s="495">
        <f t="shared" si="2"/>
        <v>0</v>
      </c>
      <c r="I57" s="456" t="str">
        <f t="shared" si="3"/>
        <v>-</v>
      </c>
      <c r="J57" s="516" t="str">
        <f t="shared" si="82"/>
        <v>-</v>
      </c>
      <c r="K57" s="516" t="str">
        <f t="shared" si="82"/>
        <v>-</v>
      </c>
      <c r="L57" s="516" t="str">
        <f t="shared" si="82"/>
        <v>-</v>
      </c>
      <c r="M57" s="516" t="str">
        <f t="shared" si="82"/>
        <v>-</v>
      </c>
      <c r="N57" s="516" t="str">
        <f t="shared" si="82"/>
        <v>-</v>
      </c>
      <c r="O57" s="516" t="str">
        <f t="shared" si="82"/>
        <v>-</v>
      </c>
      <c r="P57" s="516" t="str">
        <f t="shared" si="82"/>
        <v>-</v>
      </c>
      <c r="Q57" s="516" t="str">
        <f t="shared" si="82"/>
        <v>-</v>
      </c>
      <c r="R57" s="516" t="str">
        <f t="shared" si="82"/>
        <v>-</v>
      </c>
      <c r="S57" s="516" t="str">
        <f t="shared" si="82"/>
        <v>-</v>
      </c>
      <c r="T57" s="516" t="str">
        <f t="shared" si="83"/>
        <v>-</v>
      </c>
      <c r="U57" s="516" t="str">
        <f t="shared" si="83"/>
        <v>-</v>
      </c>
      <c r="V57" s="516" t="str">
        <f t="shared" si="83"/>
        <v>-</v>
      </c>
      <c r="W57" s="516" t="str">
        <f t="shared" si="83"/>
        <v>-</v>
      </c>
      <c r="X57" s="516" t="str">
        <f t="shared" si="83"/>
        <v>-</v>
      </c>
      <c r="Y57" s="516" t="str">
        <f t="shared" si="83"/>
        <v>-</v>
      </c>
      <c r="Z57" s="516" t="str">
        <f t="shared" si="83"/>
        <v>-</v>
      </c>
      <c r="AA57" s="516" t="str">
        <f t="shared" si="83"/>
        <v>-</v>
      </c>
      <c r="AB57" s="516" t="str">
        <f t="shared" si="83"/>
        <v>-</v>
      </c>
      <c r="AC57" s="516" t="str">
        <f t="shared" si="83"/>
        <v>-</v>
      </c>
      <c r="AD57" s="516" t="str">
        <f t="shared" si="84"/>
        <v>-</v>
      </c>
      <c r="AE57" s="516" t="str">
        <f t="shared" si="84"/>
        <v>-</v>
      </c>
      <c r="AF57" s="516" t="str">
        <f t="shared" si="84"/>
        <v>-</v>
      </c>
      <c r="AG57" s="516" t="str">
        <f t="shared" si="84"/>
        <v>-</v>
      </c>
      <c r="AH57" s="516" t="str">
        <f t="shared" si="84"/>
        <v>-</v>
      </c>
      <c r="AI57" s="516" t="str">
        <f t="shared" si="84"/>
        <v>-</v>
      </c>
      <c r="AJ57" s="516" t="str">
        <f t="shared" si="84"/>
        <v>-</v>
      </c>
      <c r="AK57" s="516" t="str">
        <f t="shared" si="84"/>
        <v>-</v>
      </c>
      <c r="AL57" s="516" t="str">
        <f t="shared" si="84"/>
        <v>-</v>
      </c>
      <c r="AM57" s="516" t="str">
        <f t="shared" si="84"/>
        <v>-</v>
      </c>
      <c r="AN57" s="516" t="str">
        <f t="shared" si="85"/>
        <v>-</v>
      </c>
      <c r="AO57" s="516" t="str">
        <f t="shared" si="85"/>
        <v>-</v>
      </c>
      <c r="AP57" s="516" t="str">
        <f t="shared" si="85"/>
        <v>-</v>
      </c>
      <c r="AQ57" s="516" t="str">
        <f t="shared" si="85"/>
        <v>-</v>
      </c>
      <c r="AR57" s="516" t="str">
        <f t="shared" si="85"/>
        <v>-</v>
      </c>
      <c r="AS57" s="516" t="str">
        <f t="shared" si="85"/>
        <v>-</v>
      </c>
      <c r="AT57" s="516" t="str">
        <f t="shared" si="85"/>
        <v>-</v>
      </c>
      <c r="AU57" s="516" t="str">
        <f t="shared" si="85"/>
        <v>-</v>
      </c>
      <c r="AV57" s="516" t="str">
        <f t="shared" si="85"/>
        <v>-</v>
      </c>
      <c r="AW57" s="516" t="str">
        <f t="shared" si="85"/>
        <v>-</v>
      </c>
      <c r="AX57" s="516" t="str">
        <f t="shared" si="86"/>
        <v>-</v>
      </c>
      <c r="AY57" s="516" t="str">
        <f t="shared" si="86"/>
        <v>-</v>
      </c>
      <c r="AZ57" s="516" t="str">
        <f t="shared" si="86"/>
        <v>-</v>
      </c>
      <c r="BA57" s="516" t="str">
        <f t="shared" si="86"/>
        <v>-</v>
      </c>
      <c r="BB57" s="516" t="str">
        <f t="shared" si="86"/>
        <v>-</v>
      </c>
      <c r="BC57" s="516" t="str">
        <f t="shared" si="86"/>
        <v>-</v>
      </c>
      <c r="BD57" s="516" t="str">
        <f t="shared" si="86"/>
        <v>-</v>
      </c>
      <c r="BE57" s="516" t="str">
        <f t="shared" si="86"/>
        <v>-</v>
      </c>
      <c r="BF57" s="516" t="str">
        <f t="shared" si="86"/>
        <v>-</v>
      </c>
      <c r="BG57" s="516" t="str">
        <f t="shared" si="86"/>
        <v>-</v>
      </c>
      <c r="BH57" s="516" t="str">
        <f t="shared" si="87"/>
        <v>-</v>
      </c>
      <c r="BI57" s="516" t="str">
        <f t="shared" si="87"/>
        <v>-</v>
      </c>
      <c r="BJ57" s="516" t="str">
        <f t="shared" si="87"/>
        <v>-</v>
      </c>
      <c r="BK57" s="516" t="str">
        <f t="shared" si="87"/>
        <v>-</v>
      </c>
      <c r="BL57" s="516" t="str">
        <f t="shared" si="87"/>
        <v>-</v>
      </c>
      <c r="BM57" s="516" t="str">
        <f t="shared" si="87"/>
        <v>-</v>
      </c>
      <c r="BN57" s="516" t="str">
        <f t="shared" si="87"/>
        <v>-</v>
      </c>
      <c r="BO57" s="516" t="str">
        <f t="shared" si="87"/>
        <v>-</v>
      </c>
      <c r="BP57" s="516" t="str">
        <f t="shared" si="87"/>
        <v>-</v>
      </c>
      <c r="BQ57" s="516" t="str">
        <f t="shared" si="87"/>
        <v>-</v>
      </c>
      <c r="BR57" s="516" t="str">
        <f t="shared" si="10"/>
        <v>-------</v>
      </c>
      <c r="BS57" s="516" t="str">
        <f t="shared" si="11"/>
        <v>-</v>
      </c>
      <c r="BT57" s="454" t="str">
        <f>IF(INDEX(BR:BR,ROW())&lt;&gt;"-------",VLOOKUP($BR57,'CS Protocol Def'!$B:$O,12,FALSE),"-")</f>
        <v>-</v>
      </c>
      <c r="BU57" s="454" t="str">
        <f>IF(INDEX(BR:BR,ROW())&lt;&gt;"-------",VLOOKUP(INDEX(BR:BR,ROW()),'CS Protocol Def'!$B:$O,13,FALSE),"-")</f>
        <v>-</v>
      </c>
      <c r="BV57" s="454" t="str">
        <f>IF(INDEX(BR:BR,ROW())&lt;&gt;"-------",VLOOKUP($BR57,'CS Protocol Def'!$B:$P,15,FALSE),"-")</f>
        <v>-</v>
      </c>
      <c r="BW57" s="455" t="str">
        <f t="shared" si="12"/>
        <v>-</v>
      </c>
      <c r="BX57" s="515" t="str">
        <f>IF(INDEX(BR:BR,ROW())&lt;&gt;"-------",VLOOKUP($BR57,'CS Protocol Def'!$B:$Q,16,FALSE),"-")</f>
        <v>-</v>
      </c>
      <c r="BY57" s="455" t="str">
        <f>IF(INDEX(BR:BR,ROW())&lt;&gt;"-------",VLOOKUP(TEXT(BIN2DEC(CONCATENATE(K57,L57,M57,N57,O57,P57,Q57,R57,S57,T57)),"#"),'Country Codes'!A:B,2,FALSE),"-")</f>
        <v>-</v>
      </c>
      <c r="BZ57" s="491" t="str">
        <f>IF(BT57=BZ$3,VLOOKUP(CONCATENATE(X57,Y57,Z57,AA57,AB57,AC57),Characters!$B$3:$F$41,5,FALSE)&amp;
VLOOKUP(CONCATENATE(AD57,AE57,AF57,AG57,AH57,AI57),Characters!$B$3:$F$41,5,FALSE)&amp;
VLOOKUP(CONCATENATE(AJ57,AK57,AL57,AM57,AN57,AO57),Characters!$B$3:$F$41,5,FALSE)&amp;
VLOOKUP(CONCATENATE(AP57,AQ57,AR57,AS57,AT57,AU57),Characters!$B$3:$F$41,5,FALSE)&amp;
VLOOKUP(CONCATENATE(AV57,AW57,AX57,AY57,AZ57,BA57),Characters!$B$3:$F$41,5,FALSE)&amp;
VLOOKUP(CONCATENATE(BB57,BC57,BD57,BE57,BF57,BG57),Characters!$B$3:$F$41,5,FALSE)&amp;
VLOOKUP(CONCATENATE(BH57,BI57,BJ57,BK57,BL57,BM57),Characters!$B$3:$F$41,5,FALSE),"-")</f>
        <v>-</v>
      </c>
      <c r="CA57" s="471" t="str">
        <f t="shared" si="36"/>
        <v>-</v>
      </c>
      <c r="CB57" s="473" t="str">
        <f t="shared" si="37"/>
        <v>-</v>
      </c>
      <c r="CC57" s="475" t="str">
        <f t="shared" si="38"/>
        <v>-</v>
      </c>
      <c r="CD57" s="476" t="str">
        <f t="shared" si="39"/>
        <v>-</v>
      </c>
      <c r="CE57" s="476" t="str">
        <f t="shared" si="40"/>
        <v>-</v>
      </c>
      <c r="CF57" s="476" t="str">
        <f t="shared" si="41"/>
        <v>-</v>
      </c>
      <c r="CG57" s="476" t="str">
        <f t="shared" si="42"/>
        <v>-</v>
      </c>
      <c r="CH57" s="478" t="str">
        <f t="shared" si="43"/>
        <v>-</v>
      </c>
      <c r="CI57" s="480" t="str">
        <f t="shared" si="44"/>
        <v>-</v>
      </c>
      <c r="CJ57" s="480" t="str">
        <f t="shared" si="45"/>
        <v>-</v>
      </c>
      <c r="CK57" s="480" t="str">
        <f t="shared" si="46"/>
        <v>-</v>
      </c>
      <c r="CL57" s="480" t="str">
        <f t="shared" si="47"/>
        <v>-</v>
      </c>
      <c r="CM57" s="482" t="str">
        <f t="shared" si="48"/>
        <v>-</v>
      </c>
      <c r="CN57" s="483" t="str">
        <f t="shared" si="49"/>
        <v>-</v>
      </c>
      <c r="CO57" s="483" t="str">
        <f t="shared" si="50"/>
        <v>-</v>
      </c>
      <c r="CP57" s="483" t="str">
        <f t="shared" si="51"/>
        <v>-</v>
      </c>
      <c r="CQ57" s="493" t="str">
        <f t="shared" si="52"/>
        <v>-</v>
      </c>
      <c r="CR57" s="487" t="str">
        <f t="shared" si="53"/>
        <v>-</v>
      </c>
      <c r="CS57" s="490" t="str">
        <f t="shared" si="54"/>
        <v>-</v>
      </c>
      <c r="CT57" s="485" t="str">
        <f t="shared" si="55"/>
        <v>-</v>
      </c>
      <c r="CU57" s="485" t="str">
        <f t="shared" si="56"/>
        <v>-</v>
      </c>
      <c r="CV57" s="489" t="str">
        <f t="shared" si="57"/>
        <v>-</v>
      </c>
    </row>
    <row r="58" spans="6:100" x14ac:dyDescent="0.2">
      <c r="F58" s="495" t="str">
        <f t="shared" si="35"/>
        <v>-</v>
      </c>
      <c r="G58" s="495">
        <f t="shared" si="2"/>
        <v>0</v>
      </c>
      <c r="I58" s="456" t="str">
        <f t="shared" si="3"/>
        <v>-</v>
      </c>
      <c r="J58" s="516" t="str">
        <f t="shared" si="82"/>
        <v>-</v>
      </c>
      <c r="K58" s="516" t="str">
        <f t="shared" si="82"/>
        <v>-</v>
      </c>
      <c r="L58" s="516" t="str">
        <f t="shared" si="82"/>
        <v>-</v>
      </c>
      <c r="M58" s="516" t="str">
        <f t="shared" si="82"/>
        <v>-</v>
      </c>
      <c r="N58" s="516" t="str">
        <f t="shared" si="82"/>
        <v>-</v>
      </c>
      <c r="O58" s="516" t="str">
        <f t="shared" si="82"/>
        <v>-</v>
      </c>
      <c r="P58" s="516" t="str">
        <f t="shared" si="82"/>
        <v>-</v>
      </c>
      <c r="Q58" s="516" t="str">
        <f t="shared" si="82"/>
        <v>-</v>
      </c>
      <c r="R58" s="516" t="str">
        <f t="shared" si="82"/>
        <v>-</v>
      </c>
      <c r="S58" s="516" t="str">
        <f t="shared" si="82"/>
        <v>-</v>
      </c>
      <c r="T58" s="516" t="str">
        <f t="shared" si="83"/>
        <v>-</v>
      </c>
      <c r="U58" s="516" t="str">
        <f t="shared" si="83"/>
        <v>-</v>
      </c>
      <c r="V58" s="516" t="str">
        <f t="shared" si="83"/>
        <v>-</v>
      </c>
      <c r="W58" s="516" t="str">
        <f t="shared" si="83"/>
        <v>-</v>
      </c>
      <c r="X58" s="516" t="str">
        <f t="shared" si="83"/>
        <v>-</v>
      </c>
      <c r="Y58" s="516" t="str">
        <f t="shared" si="83"/>
        <v>-</v>
      </c>
      <c r="Z58" s="516" t="str">
        <f t="shared" si="83"/>
        <v>-</v>
      </c>
      <c r="AA58" s="516" t="str">
        <f t="shared" si="83"/>
        <v>-</v>
      </c>
      <c r="AB58" s="516" t="str">
        <f t="shared" si="83"/>
        <v>-</v>
      </c>
      <c r="AC58" s="516" t="str">
        <f t="shared" si="83"/>
        <v>-</v>
      </c>
      <c r="AD58" s="516" t="str">
        <f t="shared" si="84"/>
        <v>-</v>
      </c>
      <c r="AE58" s="516" t="str">
        <f t="shared" si="84"/>
        <v>-</v>
      </c>
      <c r="AF58" s="516" t="str">
        <f t="shared" si="84"/>
        <v>-</v>
      </c>
      <c r="AG58" s="516" t="str">
        <f t="shared" si="84"/>
        <v>-</v>
      </c>
      <c r="AH58" s="516" t="str">
        <f t="shared" si="84"/>
        <v>-</v>
      </c>
      <c r="AI58" s="516" t="str">
        <f t="shared" si="84"/>
        <v>-</v>
      </c>
      <c r="AJ58" s="516" t="str">
        <f t="shared" si="84"/>
        <v>-</v>
      </c>
      <c r="AK58" s="516" t="str">
        <f t="shared" si="84"/>
        <v>-</v>
      </c>
      <c r="AL58" s="516" t="str">
        <f t="shared" si="84"/>
        <v>-</v>
      </c>
      <c r="AM58" s="516" t="str">
        <f t="shared" si="84"/>
        <v>-</v>
      </c>
      <c r="AN58" s="516" t="str">
        <f t="shared" si="85"/>
        <v>-</v>
      </c>
      <c r="AO58" s="516" t="str">
        <f t="shared" si="85"/>
        <v>-</v>
      </c>
      <c r="AP58" s="516" t="str">
        <f t="shared" si="85"/>
        <v>-</v>
      </c>
      <c r="AQ58" s="516" t="str">
        <f t="shared" si="85"/>
        <v>-</v>
      </c>
      <c r="AR58" s="516" t="str">
        <f t="shared" si="85"/>
        <v>-</v>
      </c>
      <c r="AS58" s="516" t="str">
        <f t="shared" si="85"/>
        <v>-</v>
      </c>
      <c r="AT58" s="516" t="str">
        <f t="shared" si="85"/>
        <v>-</v>
      </c>
      <c r="AU58" s="516" t="str">
        <f t="shared" si="85"/>
        <v>-</v>
      </c>
      <c r="AV58" s="516" t="str">
        <f t="shared" si="85"/>
        <v>-</v>
      </c>
      <c r="AW58" s="516" t="str">
        <f t="shared" si="85"/>
        <v>-</v>
      </c>
      <c r="AX58" s="516" t="str">
        <f t="shared" si="86"/>
        <v>-</v>
      </c>
      <c r="AY58" s="516" t="str">
        <f t="shared" si="86"/>
        <v>-</v>
      </c>
      <c r="AZ58" s="516" t="str">
        <f t="shared" si="86"/>
        <v>-</v>
      </c>
      <c r="BA58" s="516" t="str">
        <f t="shared" si="86"/>
        <v>-</v>
      </c>
      <c r="BB58" s="516" t="str">
        <f t="shared" si="86"/>
        <v>-</v>
      </c>
      <c r="BC58" s="516" t="str">
        <f t="shared" si="86"/>
        <v>-</v>
      </c>
      <c r="BD58" s="516" t="str">
        <f t="shared" si="86"/>
        <v>-</v>
      </c>
      <c r="BE58" s="516" t="str">
        <f t="shared" si="86"/>
        <v>-</v>
      </c>
      <c r="BF58" s="516" t="str">
        <f t="shared" si="86"/>
        <v>-</v>
      </c>
      <c r="BG58" s="516" t="str">
        <f t="shared" si="86"/>
        <v>-</v>
      </c>
      <c r="BH58" s="516" t="str">
        <f t="shared" si="87"/>
        <v>-</v>
      </c>
      <c r="BI58" s="516" t="str">
        <f t="shared" si="87"/>
        <v>-</v>
      </c>
      <c r="BJ58" s="516" t="str">
        <f t="shared" si="87"/>
        <v>-</v>
      </c>
      <c r="BK58" s="516" t="str">
        <f t="shared" si="87"/>
        <v>-</v>
      </c>
      <c r="BL58" s="516" t="str">
        <f t="shared" si="87"/>
        <v>-</v>
      </c>
      <c r="BM58" s="516" t="str">
        <f t="shared" si="87"/>
        <v>-</v>
      </c>
      <c r="BN58" s="516" t="str">
        <f t="shared" si="87"/>
        <v>-</v>
      </c>
      <c r="BO58" s="516" t="str">
        <f t="shared" si="87"/>
        <v>-</v>
      </c>
      <c r="BP58" s="516" t="str">
        <f t="shared" si="87"/>
        <v>-</v>
      </c>
      <c r="BQ58" s="516" t="str">
        <f t="shared" si="87"/>
        <v>-</v>
      </c>
      <c r="BR58" s="516" t="str">
        <f t="shared" si="10"/>
        <v>-------</v>
      </c>
      <c r="BS58" s="516" t="str">
        <f t="shared" si="11"/>
        <v>-</v>
      </c>
      <c r="BT58" s="454" t="str">
        <f>IF(INDEX(BR:BR,ROW())&lt;&gt;"-------",VLOOKUP($BR58,'CS Protocol Def'!$B:$O,12,FALSE),"-")</f>
        <v>-</v>
      </c>
      <c r="BU58" s="454" t="str">
        <f>IF(INDEX(BR:BR,ROW())&lt;&gt;"-------",VLOOKUP(INDEX(BR:BR,ROW()),'CS Protocol Def'!$B:$O,13,FALSE),"-")</f>
        <v>-</v>
      </c>
      <c r="BV58" s="454" t="str">
        <f>IF(INDEX(BR:BR,ROW())&lt;&gt;"-------",VLOOKUP($BR58,'CS Protocol Def'!$B:$P,15,FALSE),"-")</f>
        <v>-</v>
      </c>
      <c r="BW58" s="455" t="str">
        <f t="shared" si="12"/>
        <v>-</v>
      </c>
      <c r="BX58" s="515" t="str">
        <f>IF(INDEX(BR:BR,ROW())&lt;&gt;"-------",VLOOKUP($BR58,'CS Protocol Def'!$B:$Q,16,FALSE),"-")</f>
        <v>-</v>
      </c>
      <c r="BY58" s="455" t="str">
        <f>IF(INDEX(BR:BR,ROW())&lt;&gt;"-------",VLOOKUP(TEXT(BIN2DEC(CONCATENATE(K58,L58,M58,N58,O58,P58,Q58,R58,S58,T58)),"#"),'Country Codes'!A:B,2,FALSE),"-")</f>
        <v>-</v>
      </c>
      <c r="BZ58" s="491" t="str">
        <f>IF(BT58=BZ$3,VLOOKUP(CONCATENATE(X58,Y58,Z58,AA58,AB58,AC58),Characters!$B$3:$F$41,5,FALSE)&amp;
VLOOKUP(CONCATENATE(AD58,AE58,AF58,AG58,AH58,AI58),Characters!$B$3:$F$41,5,FALSE)&amp;
VLOOKUP(CONCATENATE(AJ58,AK58,AL58,AM58,AN58,AO58),Characters!$B$3:$F$41,5,FALSE)&amp;
VLOOKUP(CONCATENATE(AP58,AQ58,AR58,AS58,AT58,AU58),Characters!$B$3:$F$41,5,FALSE)&amp;
VLOOKUP(CONCATENATE(AV58,AW58,AX58,AY58,AZ58,BA58),Characters!$B$3:$F$41,5,FALSE)&amp;
VLOOKUP(CONCATENATE(BB58,BC58,BD58,BE58,BF58,BG58),Characters!$B$3:$F$41,5,FALSE)&amp;
VLOOKUP(CONCATENATE(BH58,BI58,BJ58,BK58,BL58,BM58),Characters!$B$3:$F$41,5,FALSE),"-")</f>
        <v>-</v>
      </c>
      <c r="CA58" s="471" t="str">
        <f t="shared" si="36"/>
        <v>-</v>
      </c>
      <c r="CB58" s="473" t="str">
        <f t="shared" si="37"/>
        <v>-</v>
      </c>
      <c r="CC58" s="475" t="str">
        <f t="shared" si="38"/>
        <v>-</v>
      </c>
      <c r="CD58" s="476" t="str">
        <f t="shared" si="39"/>
        <v>-</v>
      </c>
      <c r="CE58" s="476" t="str">
        <f t="shared" si="40"/>
        <v>-</v>
      </c>
      <c r="CF58" s="476" t="str">
        <f t="shared" si="41"/>
        <v>-</v>
      </c>
      <c r="CG58" s="476" t="str">
        <f t="shared" si="42"/>
        <v>-</v>
      </c>
      <c r="CH58" s="478" t="str">
        <f t="shared" si="43"/>
        <v>-</v>
      </c>
      <c r="CI58" s="480" t="str">
        <f t="shared" si="44"/>
        <v>-</v>
      </c>
      <c r="CJ58" s="480" t="str">
        <f t="shared" si="45"/>
        <v>-</v>
      </c>
      <c r="CK58" s="480" t="str">
        <f t="shared" si="46"/>
        <v>-</v>
      </c>
      <c r="CL58" s="480" t="str">
        <f t="shared" si="47"/>
        <v>-</v>
      </c>
      <c r="CM58" s="482" t="str">
        <f t="shared" si="48"/>
        <v>-</v>
      </c>
      <c r="CN58" s="483" t="str">
        <f t="shared" si="49"/>
        <v>-</v>
      </c>
      <c r="CO58" s="483" t="str">
        <f t="shared" si="50"/>
        <v>-</v>
      </c>
      <c r="CP58" s="483" t="str">
        <f t="shared" si="51"/>
        <v>-</v>
      </c>
      <c r="CQ58" s="493" t="str">
        <f t="shared" si="52"/>
        <v>-</v>
      </c>
      <c r="CR58" s="487" t="str">
        <f t="shared" si="53"/>
        <v>-</v>
      </c>
      <c r="CS58" s="490" t="str">
        <f t="shared" si="54"/>
        <v>-</v>
      </c>
      <c r="CT58" s="485" t="str">
        <f t="shared" si="55"/>
        <v>-</v>
      </c>
      <c r="CU58" s="485" t="str">
        <f t="shared" si="56"/>
        <v>-</v>
      </c>
      <c r="CV58" s="489" t="str">
        <f t="shared" si="57"/>
        <v>-</v>
      </c>
    </row>
    <row r="59" spans="6:100" x14ac:dyDescent="0.2">
      <c r="F59" s="495" t="str">
        <f t="shared" si="35"/>
        <v>-</v>
      </c>
      <c r="G59" s="495">
        <f t="shared" si="2"/>
        <v>0</v>
      </c>
      <c r="I59" s="456" t="str">
        <f t="shared" si="3"/>
        <v>-</v>
      </c>
      <c r="J59" s="516" t="str">
        <f t="shared" si="82"/>
        <v>-</v>
      </c>
      <c r="K59" s="516" t="str">
        <f t="shared" si="82"/>
        <v>-</v>
      </c>
      <c r="L59" s="516" t="str">
        <f t="shared" si="82"/>
        <v>-</v>
      </c>
      <c r="M59" s="516" t="str">
        <f t="shared" si="82"/>
        <v>-</v>
      </c>
      <c r="N59" s="516" t="str">
        <f t="shared" si="82"/>
        <v>-</v>
      </c>
      <c r="O59" s="516" t="str">
        <f t="shared" si="82"/>
        <v>-</v>
      </c>
      <c r="P59" s="516" t="str">
        <f t="shared" si="82"/>
        <v>-</v>
      </c>
      <c r="Q59" s="516" t="str">
        <f t="shared" si="82"/>
        <v>-</v>
      </c>
      <c r="R59" s="516" t="str">
        <f t="shared" si="82"/>
        <v>-</v>
      </c>
      <c r="S59" s="516" t="str">
        <f t="shared" si="82"/>
        <v>-</v>
      </c>
      <c r="T59" s="516" t="str">
        <f t="shared" si="83"/>
        <v>-</v>
      </c>
      <c r="U59" s="516" t="str">
        <f t="shared" si="83"/>
        <v>-</v>
      </c>
      <c r="V59" s="516" t="str">
        <f t="shared" si="83"/>
        <v>-</v>
      </c>
      <c r="W59" s="516" t="str">
        <f t="shared" si="83"/>
        <v>-</v>
      </c>
      <c r="X59" s="516" t="str">
        <f t="shared" si="83"/>
        <v>-</v>
      </c>
      <c r="Y59" s="516" t="str">
        <f t="shared" si="83"/>
        <v>-</v>
      </c>
      <c r="Z59" s="516" t="str">
        <f t="shared" si="83"/>
        <v>-</v>
      </c>
      <c r="AA59" s="516" t="str">
        <f t="shared" si="83"/>
        <v>-</v>
      </c>
      <c r="AB59" s="516" t="str">
        <f t="shared" si="83"/>
        <v>-</v>
      </c>
      <c r="AC59" s="516" t="str">
        <f t="shared" si="83"/>
        <v>-</v>
      </c>
      <c r="AD59" s="516" t="str">
        <f t="shared" si="84"/>
        <v>-</v>
      </c>
      <c r="AE59" s="516" t="str">
        <f t="shared" si="84"/>
        <v>-</v>
      </c>
      <c r="AF59" s="516" t="str">
        <f t="shared" si="84"/>
        <v>-</v>
      </c>
      <c r="AG59" s="516" t="str">
        <f t="shared" si="84"/>
        <v>-</v>
      </c>
      <c r="AH59" s="516" t="str">
        <f t="shared" si="84"/>
        <v>-</v>
      </c>
      <c r="AI59" s="516" t="str">
        <f t="shared" si="84"/>
        <v>-</v>
      </c>
      <c r="AJ59" s="516" t="str">
        <f t="shared" si="84"/>
        <v>-</v>
      </c>
      <c r="AK59" s="516" t="str">
        <f t="shared" si="84"/>
        <v>-</v>
      </c>
      <c r="AL59" s="516" t="str">
        <f t="shared" si="84"/>
        <v>-</v>
      </c>
      <c r="AM59" s="516" t="str">
        <f t="shared" si="84"/>
        <v>-</v>
      </c>
      <c r="AN59" s="516" t="str">
        <f t="shared" si="85"/>
        <v>-</v>
      </c>
      <c r="AO59" s="516" t="str">
        <f t="shared" si="85"/>
        <v>-</v>
      </c>
      <c r="AP59" s="516" t="str">
        <f t="shared" si="85"/>
        <v>-</v>
      </c>
      <c r="AQ59" s="516" t="str">
        <f t="shared" si="85"/>
        <v>-</v>
      </c>
      <c r="AR59" s="516" t="str">
        <f t="shared" si="85"/>
        <v>-</v>
      </c>
      <c r="AS59" s="516" t="str">
        <f t="shared" si="85"/>
        <v>-</v>
      </c>
      <c r="AT59" s="516" t="str">
        <f t="shared" si="85"/>
        <v>-</v>
      </c>
      <c r="AU59" s="516" t="str">
        <f t="shared" si="85"/>
        <v>-</v>
      </c>
      <c r="AV59" s="516" t="str">
        <f t="shared" si="85"/>
        <v>-</v>
      </c>
      <c r="AW59" s="516" t="str">
        <f t="shared" si="85"/>
        <v>-</v>
      </c>
      <c r="AX59" s="516" t="str">
        <f t="shared" si="86"/>
        <v>-</v>
      </c>
      <c r="AY59" s="516" t="str">
        <f t="shared" si="86"/>
        <v>-</v>
      </c>
      <c r="AZ59" s="516" t="str">
        <f t="shared" si="86"/>
        <v>-</v>
      </c>
      <c r="BA59" s="516" t="str">
        <f t="shared" si="86"/>
        <v>-</v>
      </c>
      <c r="BB59" s="516" t="str">
        <f t="shared" si="86"/>
        <v>-</v>
      </c>
      <c r="BC59" s="516" t="str">
        <f t="shared" si="86"/>
        <v>-</v>
      </c>
      <c r="BD59" s="516" t="str">
        <f t="shared" si="86"/>
        <v>-</v>
      </c>
      <c r="BE59" s="516" t="str">
        <f t="shared" si="86"/>
        <v>-</v>
      </c>
      <c r="BF59" s="516" t="str">
        <f t="shared" si="86"/>
        <v>-</v>
      </c>
      <c r="BG59" s="516" t="str">
        <f t="shared" si="86"/>
        <v>-</v>
      </c>
      <c r="BH59" s="516" t="str">
        <f t="shared" si="87"/>
        <v>-</v>
      </c>
      <c r="BI59" s="516" t="str">
        <f t="shared" si="87"/>
        <v>-</v>
      </c>
      <c r="BJ59" s="516" t="str">
        <f t="shared" si="87"/>
        <v>-</v>
      </c>
      <c r="BK59" s="516" t="str">
        <f t="shared" si="87"/>
        <v>-</v>
      </c>
      <c r="BL59" s="516" t="str">
        <f t="shared" si="87"/>
        <v>-</v>
      </c>
      <c r="BM59" s="516" t="str">
        <f t="shared" si="87"/>
        <v>-</v>
      </c>
      <c r="BN59" s="516" t="str">
        <f t="shared" si="87"/>
        <v>-</v>
      </c>
      <c r="BO59" s="516" t="str">
        <f t="shared" si="87"/>
        <v>-</v>
      </c>
      <c r="BP59" s="516" t="str">
        <f t="shared" si="87"/>
        <v>-</v>
      </c>
      <c r="BQ59" s="516" t="str">
        <f t="shared" si="87"/>
        <v>-</v>
      </c>
      <c r="BR59" s="516" t="str">
        <f t="shared" si="10"/>
        <v>-------</v>
      </c>
      <c r="BS59" s="516" t="str">
        <f t="shared" si="11"/>
        <v>-</v>
      </c>
      <c r="BT59" s="454" t="str">
        <f>IF(INDEX(BR:BR,ROW())&lt;&gt;"-------",VLOOKUP($BR59,'CS Protocol Def'!$B:$O,12,FALSE),"-")</f>
        <v>-</v>
      </c>
      <c r="BU59" s="454" t="str">
        <f>IF(INDEX(BR:BR,ROW())&lt;&gt;"-------",VLOOKUP(INDEX(BR:BR,ROW()),'CS Protocol Def'!$B:$O,13,FALSE),"-")</f>
        <v>-</v>
      </c>
      <c r="BV59" s="454" t="str">
        <f>IF(INDEX(BR:BR,ROW())&lt;&gt;"-------",VLOOKUP($BR59,'CS Protocol Def'!$B:$P,15,FALSE),"-")</f>
        <v>-</v>
      </c>
      <c r="BW59" s="455" t="str">
        <f t="shared" si="12"/>
        <v>-</v>
      </c>
      <c r="BX59" s="515" t="str">
        <f>IF(INDEX(BR:BR,ROW())&lt;&gt;"-------",VLOOKUP($BR59,'CS Protocol Def'!$B:$Q,16,FALSE),"-")</f>
        <v>-</v>
      </c>
      <c r="BY59" s="455" t="str">
        <f>IF(INDEX(BR:BR,ROW())&lt;&gt;"-------",VLOOKUP(TEXT(BIN2DEC(CONCATENATE(K59,L59,M59,N59,O59,P59,Q59,R59,S59,T59)),"#"),'Country Codes'!A:B,2,FALSE),"-")</f>
        <v>-</v>
      </c>
      <c r="BZ59" s="491" t="str">
        <f>IF(BT59=BZ$3,VLOOKUP(CONCATENATE(X59,Y59,Z59,AA59,AB59,AC59),Characters!$B$3:$F$41,5,FALSE)&amp;
VLOOKUP(CONCATENATE(AD59,AE59,AF59,AG59,AH59,AI59),Characters!$B$3:$F$41,5,FALSE)&amp;
VLOOKUP(CONCATENATE(AJ59,AK59,AL59,AM59,AN59,AO59),Characters!$B$3:$F$41,5,FALSE)&amp;
VLOOKUP(CONCATENATE(AP59,AQ59,AR59,AS59,AT59,AU59),Characters!$B$3:$F$41,5,FALSE)&amp;
VLOOKUP(CONCATENATE(AV59,AW59,AX59,AY59,AZ59,BA59),Characters!$B$3:$F$41,5,FALSE)&amp;
VLOOKUP(CONCATENATE(BB59,BC59,BD59,BE59,BF59,BG59),Characters!$B$3:$F$41,5,FALSE)&amp;
VLOOKUP(CONCATENATE(BH59,BI59,BJ59,BK59,BL59,BM59),Characters!$B$3:$F$41,5,FALSE),"-")</f>
        <v>-</v>
      </c>
      <c r="CA59" s="471" t="str">
        <f t="shared" si="36"/>
        <v>-</v>
      </c>
      <c r="CB59" s="473" t="str">
        <f t="shared" si="37"/>
        <v>-</v>
      </c>
      <c r="CC59" s="475" t="str">
        <f t="shared" si="38"/>
        <v>-</v>
      </c>
      <c r="CD59" s="476" t="str">
        <f t="shared" si="39"/>
        <v>-</v>
      </c>
      <c r="CE59" s="476" t="str">
        <f t="shared" si="40"/>
        <v>-</v>
      </c>
      <c r="CF59" s="476" t="str">
        <f t="shared" si="41"/>
        <v>-</v>
      </c>
      <c r="CG59" s="476" t="str">
        <f t="shared" si="42"/>
        <v>-</v>
      </c>
      <c r="CH59" s="478" t="str">
        <f t="shared" si="43"/>
        <v>-</v>
      </c>
      <c r="CI59" s="480" t="str">
        <f t="shared" si="44"/>
        <v>-</v>
      </c>
      <c r="CJ59" s="480" t="str">
        <f t="shared" si="45"/>
        <v>-</v>
      </c>
      <c r="CK59" s="480" t="str">
        <f t="shared" si="46"/>
        <v>-</v>
      </c>
      <c r="CL59" s="480" t="str">
        <f t="shared" si="47"/>
        <v>-</v>
      </c>
      <c r="CM59" s="482" t="str">
        <f t="shared" si="48"/>
        <v>-</v>
      </c>
      <c r="CN59" s="483" t="str">
        <f t="shared" si="49"/>
        <v>-</v>
      </c>
      <c r="CO59" s="483" t="str">
        <f t="shared" si="50"/>
        <v>-</v>
      </c>
      <c r="CP59" s="483" t="str">
        <f t="shared" si="51"/>
        <v>-</v>
      </c>
      <c r="CQ59" s="493" t="str">
        <f t="shared" si="52"/>
        <v>-</v>
      </c>
      <c r="CR59" s="487" t="str">
        <f t="shared" si="53"/>
        <v>-</v>
      </c>
      <c r="CS59" s="490" t="str">
        <f t="shared" si="54"/>
        <v>-</v>
      </c>
      <c r="CT59" s="485" t="str">
        <f t="shared" si="55"/>
        <v>-</v>
      </c>
      <c r="CU59" s="485" t="str">
        <f t="shared" si="56"/>
        <v>-</v>
      </c>
      <c r="CV59" s="489" t="str">
        <f t="shared" si="57"/>
        <v>-</v>
      </c>
    </row>
    <row r="60" spans="6:100" x14ac:dyDescent="0.2">
      <c r="F60" s="495" t="str">
        <f t="shared" si="35"/>
        <v>-</v>
      </c>
      <c r="G60" s="495">
        <f t="shared" si="2"/>
        <v>0</v>
      </c>
      <c r="I60" s="456" t="str">
        <f t="shared" si="3"/>
        <v>-</v>
      </c>
      <c r="J60" s="516" t="str">
        <f t="shared" si="82"/>
        <v>-</v>
      </c>
      <c r="K60" s="516" t="str">
        <f t="shared" si="82"/>
        <v>-</v>
      </c>
      <c r="L60" s="516" t="str">
        <f t="shared" si="82"/>
        <v>-</v>
      </c>
      <c r="M60" s="516" t="str">
        <f t="shared" si="82"/>
        <v>-</v>
      </c>
      <c r="N60" s="516" t="str">
        <f t="shared" si="82"/>
        <v>-</v>
      </c>
      <c r="O60" s="516" t="str">
        <f t="shared" si="82"/>
        <v>-</v>
      </c>
      <c r="P60" s="516" t="str">
        <f t="shared" si="82"/>
        <v>-</v>
      </c>
      <c r="Q60" s="516" t="str">
        <f t="shared" si="82"/>
        <v>-</v>
      </c>
      <c r="R60" s="516" t="str">
        <f t="shared" si="82"/>
        <v>-</v>
      </c>
      <c r="S60" s="516" t="str">
        <f t="shared" si="82"/>
        <v>-</v>
      </c>
      <c r="T60" s="516" t="str">
        <f t="shared" si="83"/>
        <v>-</v>
      </c>
      <c r="U60" s="516" t="str">
        <f t="shared" si="83"/>
        <v>-</v>
      </c>
      <c r="V60" s="516" t="str">
        <f t="shared" si="83"/>
        <v>-</v>
      </c>
      <c r="W60" s="516" t="str">
        <f t="shared" si="83"/>
        <v>-</v>
      </c>
      <c r="X60" s="516" t="str">
        <f t="shared" si="83"/>
        <v>-</v>
      </c>
      <c r="Y60" s="516" t="str">
        <f t="shared" si="83"/>
        <v>-</v>
      </c>
      <c r="Z60" s="516" t="str">
        <f t="shared" si="83"/>
        <v>-</v>
      </c>
      <c r="AA60" s="516" t="str">
        <f t="shared" si="83"/>
        <v>-</v>
      </c>
      <c r="AB60" s="516" t="str">
        <f t="shared" si="83"/>
        <v>-</v>
      </c>
      <c r="AC60" s="516" t="str">
        <f t="shared" si="83"/>
        <v>-</v>
      </c>
      <c r="AD60" s="516" t="str">
        <f t="shared" si="84"/>
        <v>-</v>
      </c>
      <c r="AE60" s="516" t="str">
        <f t="shared" si="84"/>
        <v>-</v>
      </c>
      <c r="AF60" s="516" t="str">
        <f t="shared" si="84"/>
        <v>-</v>
      </c>
      <c r="AG60" s="516" t="str">
        <f t="shared" si="84"/>
        <v>-</v>
      </c>
      <c r="AH60" s="516" t="str">
        <f t="shared" si="84"/>
        <v>-</v>
      </c>
      <c r="AI60" s="516" t="str">
        <f t="shared" si="84"/>
        <v>-</v>
      </c>
      <c r="AJ60" s="516" t="str">
        <f t="shared" si="84"/>
        <v>-</v>
      </c>
      <c r="AK60" s="516" t="str">
        <f t="shared" si="84"/>
        <v>-</v>
      </c>
      <c r="AL60" s="516" t="str">
        <f t="shared" si="84"/>
        <v>-</v>
      </c>
      <c r="AM60" s="516" t="str">
        <f t="shared" si="84"/>
        <v>-</v>
      </c>
      <c r="AN60" s="516" t="str">
        <f t="shared" si="85"/>
        <v>-</v>
      </c>
      <c r="AO60" s="516" t="str">
        <f t="shared" si="85"/>
        <v>-</v>
      </c>
      <c r="AP60" s="516" t="str">
        <f t="shared" si="85"/>
        <v>-</v>
      </c>
      <c r="AQ60" s="516" t="str">
        <f t="shared" si="85"/>
        <v>-</v>
      </c>
      <c r="AR60" s="516" t="str">
        <f t="shared" si="85"/>
        <v>-</v>
      </c>
      <c r="AS60" s="516" t="str">
        <f t="shared" si="85"/>
        <v>-</v>
      </c>
      <c r="AT60" s="516" t="str">
        <f t="shared" si="85"/>
        <v>-</v>
      </c>
      <c r="AU60" s="516" t="str">
        <f t="shared" si="85"/>
        <v>-</v>
      </c>
      <c r="AV60" s="516" t="str">
        <f t="shared" si="85"/>
        <v>-</v>
      </c>
      <c r="AW60" s="516" t="str">
        <f t="shared" si="85"/>
        <v>-</v>
      </c>
      <c r="AX60" s="516" t="str">
        <f t="shared" si="86"/>
        <v>-</v>
      </c>
      <c r="AY60" s="516" t="str">
        <f t="shared" si="86"/>
        <v>-</v>
      </c>
      <c r="AZ60" s="516" t="str">
        <f t="shared" si="86"/>
        <v>-</v>
      </c>
      <c r="BA60" s="516" t="str">
        <f t="shared" si="86"/>
        <v>-</v>
      </c>
      <c r="BB60" s="516" t="str">
        <f t="shared" si="86"/>
        <v>-</v>
      </c>
      <c r="BC60" s="516" t="str">
        <f t="shared" si="86"/>
        <v>-</v>
      </c>
      <c r="BD60" s="516" t="str">
        <f t="shared" si="86"/>
        <v>-</v>
      </c>
      <c r="BE60" s="516" t="str">
        <f t="shared" si="86"/>
        <v>-</v>
      </c>
      <c r="BF60" s="516" t="str">
        <f t="shared" si="86"/>
        <v>-</v>
      </c>
      <c r="BG60" s="516" t="str">
        <f t="shared" si="86"/>
        <v>-</v>
      </c>
      <c r="BH60" s="516" t="str">
        <f t="shared" si="87"/>
        <v>-</v>
      </c>
      <c r="BI60" s="516" t="str">
        <f t="shared" si="87"/>
        <v>-</v>
      </c>
      <c r="BJ60" s="516" t="str">
        <f t="shared" si="87"/>
        <v>-</v>
      </c>
      <c r="BK60" s="516" t="str">
        <f t="shared" si="87"/>
        <v>-</v>
      </c>
      <c r="BL60" s="516" t="str">
        <f t="shared" si="87"/>
        <v>-</v>
      </c>
      <c r="BM60" s="516" t="str">
        <f t="shared" si="87"/>
        <v>-</v>
      </c>
      <c r="BN60" s="516" t="str">
        <f t="shared" si="87"/>
        <v>-</v>
      </c>
      <c r="BO60" s="516" t="str">
        <f t="shared" si="87"/>
        <v>-</v>
      </c>
      <c r="BP60" s="516" t="str">
        <f t="shared" si="87"/>
        <v>-</v>
      </c>
      <c r="BQ60" s="516" t="str">
        <f t="shared" si="87"/>
        <v>-</v>
      </c>
      <c r="BR60" s="516" t="str">
        <f t="shared" si="10"/>
        <v>-------</v>
      </c>
      <c r="BS60" s="516" t="str">
        <f t="shared" si="11"/>
        <v>-</v>
      </c>
      <c r="BT60" s="454" t="str">
        <f>IF(INDEX(BR:BR,ROW())&lt;&gt;"-------",VLOOKUP($BR60,'CS Protocol Def'!$B:$O,12,FALSE),"-")</f>
        <v>-</v>
      </c>
      <c r="BU60" s="454" t="str">
        <f>IF(INDEX(BR:BR,ROW())&lt;&gt;"-------",VLOOKUP(INDEX(BR:BR,ROW()),'CS Protocol Def'!$B:$O,13,FALSE),"-")</f>
        <v>-</v>
      </c>
      <c r="BV60" s="454" t="str">
        <f>IF(INDEX(BR:BR,ROW())&lt;&gt;"-------",VLOOKUP($BR60,'CS Protocol Def'!$B:$P,15,FALSE),"-")</f>
        <v>-</v>
      </c>
      <c r="BW60" s="455" t="str">
        <f t="shared" si="12"/>
        <v>-</v>
      </c>
      <c r="BX60" s="515" t="str">
        <f>IF(INDEX(BR:BR,ROW())&lt;&gt;"-------",VLOOKUP($BR60,'CS Protocol Def'!$B:$Q,16,FALSE),"-")</f>
        <v>-</v>
      </c>
      <c r="BY60" s="455" t="str">
        <f>IF(INDEX(BR:BR,ROW())&lt;&gt;"-------",VLOOKUP(TEXT(BIN2DEC(CONCATENATE(K60,L60,M60,N60,O60,P60,Q60,R60,S60,T60)),"#"),'Country Codes'!A:B,2,FALSE),"-")</f>
        <v>-</v>
      </c>
      <c r="BZ60" s="491" t="str">
        <f>IF(BT60=BZ$3,VLOOKUP(CONCATENATE(X60,Y60,Z60,AA60,AB60,AC60),Characters!$B$3:$F$41,5,FALSE)&amp;
VLOOKUP(CONCATENATE(AD60,AE60,AF60,AG60,AH60,AI60),Characters!$B$3:$F$41,5,FALSE)&amp;
VLOOKUP(CONCATENATE(AJ60,AK60,AL60,AM60,AN60,AO60),Characters!$B$3:$F$41,5,FALSE)&amp;
VLOOKUP(CONCATENATE(AP60,AQ60,AR60,AS60,AT60,AU60),Characters!$B$3:$F$41,5,FALSE)&amp;
VLOOKUP(CONCATENATE(AV60,AW60,AX60,AY60,AZ60,BA60),Characters!$B$3:$F$41,5,FALSE)&amp;
VLOOKUP(CONCATENATE(BB60,BC60,BD60,BE60,BF60,BG60),Characters!$B$3:$F$41,5,FALSE)&amp;
VLOOKUP(CONCATENATE(BH60,BI60,BJ60,BK60,BL60,BM60),Characters!$B$3:$F$41,5,FALSE),"-")</f>
        <v>-</v>
      </c>
      <c r="CA60" s="471" t="str">
        <f t="shared" si="36"/>
        <v>-</v>
      </c>
      <c r="CB60" s="473" t="str">
        <f t="shared" si="37"/>
        <v>-</v>
      </c>
      <c r="CC60" s="475" t="str">
        <f t="shared" si="38"/>
        <v>-</v>
      </c>
      <c r="CD60" s="476" t="str">
        <f t="shared" si="39"/>
        <v>-</v>
      </c>
      <c r="CE60" s="476" t="str">
        <f t="shared" si="40"/>
        <v>-</v>
      </c>
      <c r="CF60" s="476" t="str">
        <f t="shared" si="41"/>
        <v>-</v>
      </c>
      <c r="CG60" s="476" t="str">
        <f t="shared" si="42"/>
        <v>-</v>
      </c>
      <c r="CH60" s="478" t="str">
        <f t="shared" si="43"/>
        <v>-</v>
      </c>
      <c r="CI60" s="480" t="str">
        <f t="shared" si="44"/>
        <v>-</v>
      </c>
      <c r="CJ60" s="480" t="str">
        <f t="shared" si="45"/>
        <v>-</v>
      </c>
      <c r="CK60" s="480" t="str">
        <f t="shared" si="46"/>
        <v>-</v>
      </c>
      <c r="CL60" s="480" t="str">
        <f t="shared" si="47"/>
        <v>-</v>
      </c>
      <c r="CM60" s="482" t="str">
        <f t="shared" si="48"/>
        <v>-</v>
      </c>
      <c r="CN60" s="483" t="str">
        <f t="shared" si="49"/>
        <v>-</v>
      </c>
      <c r="CO60" s="483" t="str">
        <f t="shared" si="50"/>
        <v>-</v>
      </c>
      <c r="CP60" s="483" t="str">
        <f t="shared" si="51"/>
        <v>-</v>
      </c>
      <c r="CQ60" s="493" t="str">
        <f t="shared" si="52"/>
        <v>-</v>
      </c>
      <c r="CR60" s="487" t="str">
        <f t="shared" si="53"/>
        <v>-</v>
      </c>
      <c r="CS60" s="490" t="str">
        <f t="shared" si="54"/>
        <v>-</v>
      </c>
      <c r="CT60" s="485" t="str">
        <f t="shared" si="55"/>
        <v>-</v>
      </c>
      <c r="CU60" s="485" t="str">
        <f t="shared" si="56"/>
        <v>-</v>
      </c>
      <c r="CV60" s="489" t="str">
        <f t="shared" si="57"/>
        <v>-</v>
      </c>
    </row>
    <row r="61" spans="6:100" x14ac:dyDescent="0.2">
      <c r="F61" s="495" t="str">
        <f t="shared" si="35"/>
        <v>-</v>
      </c>
      <c r="G61" s="495">
        <f t="shared" si="2"/>
        <v>0</v>
      </c>
      <c r="I61" s="456" t="str">
        <f t="shared" si="3"/>
        <v>-</v>
      </c>
      <c r="J61" s="516" t="str">
        <f t="shared" si="82"/>
        <v>-</v>
      </c>
      <c r="K61" s="516" t="str">
        <f t="shared" si="82"/>
        <v>-</v>
      </c>
      <c r="L61" s="516" t="str">
        <f t="shared" si="82"/>
        <v>-</v>
      </c>
      <c r="M61" s="516" t="str">
        <f t="shared" si="82"/>
        <v>-</v>
      </c>
      <c r="N61" s="516" t="str">
        <f t="shared" si="82"/>
        <v>-</v>
      </c>
      <c r="O61" s="516" t="str">
        <f t="shared" si="82"/>
        <v>-</v>
      </c>
      <c r="P61" s="516" t="str">
        <f t="shared" si="82"/>
        <v>-</v>
      </c>
      <c r="Q61" s="516" t="str">
        <f t="shared" si="82"/>
        <v>-</v>
      </c>
      <c r="R61" s="516" t="str">
        <f t="shared" si="82"/>
        <v>-</v>
      </c>
      <c r="S61" s="516" t="str">
        <f t="shared" si="82"/>
        <v>-</v>
      </c>
      <c r="T61" s="516" t="str">
        <f t="shared" si="83"/>
        <v>-</v>
      </c>
      <c r="U61" s="516" t="str">
        <f t="shared" si="83"/>
        <v>-</v>
      </c>
      <c r="V61" s="516" t="str">
        <f t="shared" si="83"/>
        <v>-</v>
      </c>
      <c r="W61" s="516" t="str">
        <f t="shared" si="83"/>
        <v>-</v>
      </c>
      <c r="X61" s="516" t="str">
        <f t="shared" si="83"/>
        <v>-</v>
      </c>
      <c r="Y61" s="516" t="str">
        <f t="shared" si="83"/>
        <v>-</v>
      </c>
      <c r="Z61" s="516" t="str">
        <f t="shared" si="83"/>
        <v>-</v>
      </c>
      <c r="AA61" s="516" t="str">
        <f t="shared" si="83"/>
        <v>-</v>
      </c>
      <c r="AB61" s="516" t="str">
        <f t="shared" si="83"/>
        <v>-</v>
      </c>
      <c r="AC61" s="516" t="str">
        <f t="shared" si="83"/>
        <v>-</v>
      </c>
      <c r="AD61" s="516" t="str">
        <f t="shared" si="84"/>
        <v>-</v>
      </c>
      <c r="AE61" s="516" t="str">
        <f t="shared" si="84"/>
        <v>-</v>
      </c>
      <c r="AF61" s="516" t="str">
        <f t="shared" si="84"/>
        <v>-</v>
      </c>
      <c r="AG61" s="516" t="str">
        <f t="shared" si="84"/>
        <v>-</v>
      </c>
      <c r="AH61" s="516" t="str">
        <f t="shared" si="84"/>
        <v>-</v>
      </c>
      <c r="AI61" s="516" t="str">
        <f t="shared" si="84"/>
        <v>-</v>
      </c>
      <c r="AJ61" s="516" t="str">
        <f t="shared" si="84"/>
        <v>-</v>
      </c>
      <c r="AK61" s="516" t="str">
        <f t="shared" si="84"/>
        <v>-</v>
      </c>
      <c r="AL61" s="516" t="str">
        <f t="shared" si="84"/>
        <v>-</v>
      </c>
      <c r="AM61" s="516" t="str">
        <f t="shared" si="84"/>
        <v>-</v>
      </c>
      <c r="AN61" s="516" t="str">
        <f t="shared" si="85"/>
        <v>-</v>
      </c>
      <c r="AO61" s="516" t="str">
        <f t="shared" si="85"/>
        <v>-</v>
      </c>
      <c r="AP61" s="516" t="str">
        <f t="shared" si="85"/>
        <v>-</v>
      </c>
      <c r="AQ61" s="516" t="str">
        <f t="shared" si="85"/>
        <v>-</v>
      </c>
      <c r="AR61" s="516" t="str">
        <f t="shared" si="85"/>
        <v>-</v>
      </c>
      <c r="AS61" s="516" t="str">
        <f t="shared" si="85"/>
        <v>-</v>
      </c>
      <c r="AT61" s="516" t="str">
        <f t="shared" si="85"/>
        <v>-</v>
      </c>
      <c r="AU61" s="516" t="str">
        <f t="shared" si="85"/>
        <v>-</v>
      </c>
      <c r="AV61" s="516" t="str">
        <f t="shared" si="85"/>
        <v>-</v>
      </c>
      <c r="AW61" s="516" t="str">
        <f t="shared" si="85"/>
        <v>-</v>
      </c>
      <c r="AX61" s="516" t="str">
        <f t="shared" si="86"/>
        <v>-</v>
      </c>
      <c r="AY61" s="516" t="str">
        <f t="shared" si="86"/>
        <v>-</v>
      </c>
      <c r="AZ61" s="516" t="str">
        <f t="shared" si="86"/>
        <v>-</v>
      </c>
      <c r="BA61" s="516" t="str">
        <f t="shared" si="86"/>
        <v>-</v>
      </c>
      <c r="BB61" s="516" t="str">
        <f t="shared" si="86"/>
        <v>-</v>
      </c>
      <c r="BC61" s="516" t="str">
        <f t="shared" si="86"/>
        <v>-</v>
      </c>
      <c r="BD61" s="516" t="str">
        <f t="shared" si="86"/>
        <v>-</v>
      </c>
      <c r="BE61" s="516" t="str">
        <f t="shared" si="86"/>
        <v>-</v>
      </c>
      <c r="BF61" s="516" t="str">
        <f t="shared" si="86"/>
        <v>-</v>
      </c>
      <c r="BG61" s="516" t="str">
        <f t="shared" si="86"/>
        <v>-</v>
      </c>
      <c r="BH61" s="516" t="str">
        <f t="shared" si="87"/>
        <v>-</v>
      </c>
      <c r="BI61" s="516" t="str">
        <f t="shared" si="87"/>
        <v>-</v>
      </c>
      <c r="BJ61" s="516" t="str">
        <f t="shared" si="87"/>
        <v>-</v>
      </c>
      <c r="BK61" s="516" t="str">
        <f t="shared" si="87"/>
        <v>-</v>
      </c>
      <c r="BL61" s="516" t="str">
        <f t="shared" si="87"/>
        <v>-</v>
      </c>
      <c r="BM61" s="516" t="str">
        <f t="shared" si="87"/>
        <v>-</v>
      </c>
      <c r="BN61" s="516" t="str">
        <f t="shared" si="87"/>
        <v>-</v>
      </c>
      <c r="BO61" s="516" t="str">
        <f t="shared" si="87"/>
        <v>-</v>
      </c>
      <c r="BP61" s="516" t="str">
        <f t="shared" si="87"/>
        <v>-</v>
      </c>
      <c r="BQ61" s="516" t="str">
        <f t="shared" si="87"/>
        <v>-</v>
      </c>
      <c r="BR61" s="516" t="str">
        <f t="shared" si="10"/>
        <v>-------</v>
      </c>
      <c r="BS61" s="516" t="str">
        <f t="shared" si="11"/>
        <v>-</v>
      </c>
      <c r="BT61" s="454" t="str">
        <f>IF(INDEX(BR:BR,ROW())&lt;&gt;"-------",VLOOKUP($BR61,'CS Protocol Def'!$B:$O,12,FALSE),"-")</f>
        <v>-</v>
      </c>
      <c r="BU61" s="454" t="str">
        <f>IF(INDEX(BR:BR,ROW())&lt;&gt;"-------",VLOOKUP(INDEX(BR:BR,ROW()),'CS Protocol Def'!$B:$O,13,FALSE),"-")</f>
        <v>-</v>
      </c>
      <c r="BV61" s="454" t="str">
        <f>IF(INDEX(BR:BR,ROW())&lt;&gt;"-------",VLOOKUP($BR61,'CS Protocol Def'!$B:$P,15,FALSE),"-")</f>
        <v>-</v>
      </c>
      <c r="BW61" s="455" t="str">
        <f t="shared" si="12"/>
        <v>-</v>
      </c>
      <c r="BX61" s="515" t="str">
        <f>IF(INDEX(BR:BR,ROW())&lt;&gt;"-------",VLOOKUP($BR61,'CS Protocol Def'!$B:$Q,16,FALSE),"-")</f>
        <v>-</v>
      </c>
      <c r="BY61" s="455" t="str">
        <f>IF(INDEX(BR:BR,ROW())&lt;&gt;"-------",VLOOKUP(TEXT(BIN2DEC(CONCATENATE(K61,L61,M61,N61,O61,P61,Q61,R61,S61,T61)),"#"),'Country Codes'!A:B,2,FALSE),"-")</f>
        <v>-</v>
      </c>
      <c r="BZ61" s="491" t="str">
        <f>IF(BT61=BZ$3,VLOOKUP(CONCATENATE(X61,Y61,Z61,AA61,AB61,AC61),Characters!$B$3:$F$41,5,FALSE)&amp;
VLOOKUP(CONCATENATE(AD61,AE61,AF61,AG61,AH61,AI61),Characters!$B$3:$F$41,5,FALSE)&amp;
VLOOKUP(CONCATENATE(AJ61,AK61,AL61,AM61,AN61,AO61),Characters!$B$3:$F$41,5,FALSE)&amp;
VLOOKUP(CONCATENATE(AP61,AQ61,AR61,AS61,AT61,AU61),Characters!$B$3:$F$41,5,FALSE)&amp;
VLOOKUP(CONCATENATE(AV61,AW61,AX61,AY61,AZ61,BA61),Characters!$B$3:$F$41,5,FALSE)&amp;
VLOOKUP(CONCATENATE(BB61,BC61,BD61,BE61,BF61,BG61),Characters!$B$3:$F$41,5,FALSE)&amp;
VLOOKUP(CONCATENATE(BH61,BI61,BJ61,BK61,BL61,BM61),Characters!$B$3:$F$41,5,FALSE),"-")</f>
        <v>-</v>
      </c>
      <c r="CA61" s="471" t="str">
        <f t="shared" si="36"/>
        <v>-</v>
      </c>
      <c r="CB61" s="473" t="str">
        <f t="shared" si="37"/>
        <v>-</v>
      </c>
      <c r="CC61" s="475" t="str">
        <f t="shared" si="38"/>
        <v>-</v>
      </c>
      <c r="CD61" s="476" t="str">
        <f t="shared" si="39"/>
        <v>-</v>
      </c>
      <c r="CE61" s="476" t="str">
        <f t="shared" si="40"/>
        <v>-</v>
      </c>
      <c r="CF61" s="476" t="str">
        <f t="shared" si="41"/>
        <v>-</v>
      </c>
      <c r="CG61" s="476" t="str">
        <f t="shared" si="42"/>
        <v>-</v>
      </c>
      <c r="CH61" s="478" t="str">
        <f t="shared" si="43"/>
        <v>-</v>
      </c>
      <c r="CI61" s="480" t="str">
        <f t="shared" si="44"/>
        <v>-</v>
      </c>
      <c r="CJ61" s="480" t="str">
        <f t="shared" si="45"/>
        <v>-</v>
      </c>
      <c r="CK61" s="480" t="str">
        <f t="shared" si="46"/>
        <v>-</v>
      </c>
      <c r="CL61" s="480" t="str">
        <f t="shared" si="47"/>
        <v>-</v>
      </c>
      <c r="CM61" s="482" t="str">
        <f t="shared" si="48"/>
        <v>-</v>
      </c>
      <c r="CN61" s="483" t="str">
        <f t="shared" si="49"/>
        <v>-</v>
      </c>
      <c r="CO61" s="483" t="str">
        <f t="shared" si="50"/>
        <v>-</v>
      </c>
      <c r="CP61" s="483" t="str">
        <f t="shared" si="51"/>
        <v>-</v>
      </c>
      <c r="CQ61" s="493" t="str">
        <f t="shared" si="52"/>
        <v>-</v>
      </c>
      <c r="CR61" s="487" t="str">
        <f t="shared" si="53"/>
        <v>-</v>
      </c>
      <c r="CS61" s="490" t="str">
        <f t="shared" si="54"/>
        <v>-</v>
      </c>
      <c r="CT61" s="485" t="str">
        <f t="shared" si="55"/>
        <v>-</v>
      </c>
      <c r="CU61" s="485" t="str">
        <f t="shared" si="56"/>
        <v>-</v>
      </c>
      <c r="CV61" s="489" t="str">
        <f t="shared" si="57"/>
        <v>-</v>
      </c>
    </row>
    <row r="62" spans="6:100" x14ac:dyDescent="0.2">
      <c r="F62" s="495" t="str">
        <f t="shared" si="35"/>
        <v>-</v>
      </c>
      <c r="G62" s="495">
        <f t="shared" si="2"/>
        <v>0</v>
      </c>
      <c r="I62" s="456" t="str">
        <f t="shared" si="3"/>
        <v>-</v>
      </c>
      <c r="J62" s="516" t="str">
        <f t="shared" si="82"/>
        <v>-</v>
      </c>
      <c r="K62" s="516" t="str">
        <f t="shared" si="82"/>
        <v>-</v>
      </c>
      <c r="L62" s="516" t="str">
        <f t="shared" si="82"/>
        <v>-</v>
      </c>
      <c r="M62" s="516" t="str">
        <f t="shared" si="82"/>
        <v>-</v>
      </c>
      <c r="N62" s="516" t="str">
        <f t="shared" si="82"/>
        <v>-</v>
      </c>
      <c r="O62" s="516" t="str">
        <f t="shared" si="82"/>
        <v>-</v>
      </c>
      <c r="P62" s="516" t="str">
        <f t="shared" si="82"/>
        <v>-</v>
      </c>
      <c r="Q62" s="516" t="str">
        <f t="shared" si="82"/>
        <v>-</v>
      </c>
      <c r="R62" s="516" t="str">
        <f t="shared" si="82"/>
        <v>-</v>
      </c>
      <c r="S62" s="516" t="str">
        <f t="shared" si="82"/>
        <v>-</v>
      </c>
      <c r="T62" s="516" t="str">
        <f t="shared" si="83"/>
        <v>-</v>
      </c>
      <c r="U62" s="516" t="str">
        <f t="shared" si="83"/>
        <v>-</v>
      </c>
      <c r="V62" s="516" t="str">
        <f t="shared" si="83"/>
        <v>-</v>
      </c>
      <c r="W62" s="516" t="str">
        <f t="shared" si="83"/>
        <v>-</v>
      </c>
      <c r="X62" s="516" t="str">
        <f t="shared" si="83"/>
        <v>-</v>
      </c>
      <c r="Y62" s="516" t="str">
        <f t="shared" si="83"/>
        <v>-</v>
      </c>
      <c r="Z62" s="516" t="str">
        <f t="shared" si="83"/>
        <v>-</v>
      </c>
      <c r="AA62" s="516" t="str">
        <f t="shared" si="83"/>
        <v>-</v>
      </c>
      <c r="AB62" s="516" t="str">
        <f t="shared" si="83"/>
        <v>-</v>
      </c>
      <c r="AC62" s="516" t="str">
        <f t="shared" si="83"/>
        <v>-</v>
      </c>
      <c r="AD62" s="516" t="str">
        <f t="shared" si="84"/>
        <v>-</v>
      </c>
      <c r="AE62" s="516" t="str">
        <f t="shared" si="84"/>
        <v>-</v>
      </c>
      <c r="AF62" s="516" t="str">
        <f t="shared" si="84"/>
        <v>-</v>
      </c>
      <c r="AG62" s="516" t="str">
        <f t="shared" si="84"/>
        <v>-</v>
      </c>
      <c r="AH62" s="516" t="str">
        <f t="shared" si="84"/>
        <v>-</v>
      </c>
      <c r="AI62" s="516" t="str">
        <f t="shared" si="84"/>
        <v>-</v>
      </c>
      <c r="AJ62" s="516" t="str">
        <f t="shared" si="84"/>
        <v>-</v>
      </c>
      <c r="AK62" s="516" t="str">
        <f t="shared" si="84"/>
        <v>-</v>
      </c>
      <c r="AL62" s="516" t="str">
        <f t="shared" si="84"/>
        <v>-</v>
      </c>
      <c r="AM62" s="516" t="str">
        <f t="shared" si="84"/>
        <v>-</v>
      </c>
      <c r="AN62" s="516" t="str">
        <f t="shared" si="85"/>
        <v>-</v>
      </c>
      <c r="AO62" s="516" t="str">
        <f t="shared" si="85"/>
        <v>-</v>
      </c>
      <c r="AP62" s="516" t="str">
        <f t="shared" si="85"/>
        <v>-</v>
      </c>
      <c r="AQ62" s="516" t="str">
        <f t="shared" si="85"/>
        <v>-</v>
      </c>
      <c r="AR62" s="516" t="str">
        <f t="shared" si="85"/>
        <v>-</v>
      </c>
      <c r="AS62" s="516" t="str">
        <f t="shared" si="85"/>
        <v>-</v>
      </c>
      <c r="AT62" s="516" t="str">
        <f t="shared" si="85"/>
        <v>-</v>
      </c>
      <c r="AU62" s="516" t="str">
        <f t="shared" si="85"/>
        <v>-</v>
      </c>
      <c r="AV62" s="516" t="str">
        <f t="shared" si="85"/>
        <v>-</v>
      </c>
      <c r="AW62" s="516" t="str">
        <f t="shared" si="85"/>
        <v>-</v>
      </c>
      <c r="AX62" s="516" t="str">
        <f t="shared" si="86"/>
        <v>-</v>
      </c>
      <c r="AY62" s="516" t="str">
        <f t="shared" si="86"/>
        <v>-</v>
      </c>
      <c r="AZ62" s="516" t="str">
        <f t="shared" si="86"/>
        <v>-</v>
      </c>
      <c r="BA62" s="516" t="str">
        <f t="shared" si="86"/>
        <v>-</v>
      </c>
      <c r="BB62" s="516" t="str">
        <f t="shared" si="86"/>
        <v>-</v>
      </c>
      <c r="BC62" s="516" t="str">
        <f t="shared" si="86"/>
        <v>-</v>
      </c>
      <c r="BD62" s="516" t="str">
        <f t="shared" si="86"/>
        <v>-</v>
      </c>
      <c r="BE62" s="516" t="str">
        <f t="shared" si="86"/>
        <v>-</v>
      </c>
      <c r="BF62" s="516" t="str">
        <f t="shared" si="86"/>
        <v>-</v>
      </c>
      <c r="BG62" s="516" t="str">
        <f t="shared" si="86"/>
        <v>-</v>
      </c>
      <c r="BH62" s="516" t="str">
        <f t="shared" si="87"/>
        <v>-</v>
      </c>
      <c r="BI62" s="516" t="str">
        <f t="shared" si="87"/>
        <v>-</v>
      </c>
      <c r="BJ62" s="516" t="str">
        <f t="shared" si="87"/>
        <v>-</v>
      </c>
      <c r="BK62" s="516" t="str">
        <f t="shared" si="87"/>
        <v>-</v>
      </c>
      <c r="BL62" s="516" t="str">
        <f t="shared" si="87"/>
        <v>-</v>
      </c>
      <c r="BM62" s="516" t="str">
        <f t="shared" si="87"/>
        <v>-</v>
      </c>
      <c r="BN62" s="516" t="str">
        <f t="shared" si="87"/>
        <v>-</v>
      </c>
      <c r="BO62" s="516" t="str">
        <f t="shared" si="87"/>
        <v>-</v>
      </c>
      <c r="BP62" s="516" t="str">
        <f t="shared" si="87"/>
        <v>-</v>
      </c>
      <c r="BQ62" s="516" t="str">
        <f t="shared" si="87"/>
        <v>-</v>
      </c>
      <c r="BR62" s="516" t="str">
        <f t="shared" si="10"/>
        <v>-------</v>
      </c>
      <c r="BS62" s="516" t="str">
        <f t="shared" si="11"/>
        <v>-</v>
      </c>
      <c r="BT62" s="454" t="str">
        <f>IF(INDEX(BR:BR,ROW())&lt;&gt;"-------",VLOOKUP($BR62,'CS Protocol Def'!$B:$O,12,FALSE),"-")</f>
        <v>-</v>
      </c>
      <c r="BU62" s="454" t="str">
        <f>IF(INDEX(BR:BR,ROW())&lt;&gt;"-------",VLOOKUP(INDEX(BR:BR,ROW()),'CS Protocol Def'!$B:$O,13,FALSE),"-")</f>
        <v>-</v>
      </c>
      <c r="BV62" s="454" t="str">
        <f>IF(INDEX(BR:BR,ROW())&lt;&gt;"-------",VLOOKUP($BR62,'CS Protocol Def'!$B:$P,15,FALSE),"-")</f>
        <v>-</v>
      </c>
      <c r="BW62" s="455" t="str">
        <f t="shared" si="12"/>
        <v>-</v>
      </c>
      <c r="BX62" s="515" t="str">
        <f>IF(INDEX(BR:BR,ROW())&lt;&gt;"-------",VLOOKUP($BR62,'CS Protocol Def'!$B:$Q,16,FALSE),"-")</f>
        <v>-</v>
      </c>
      <c r="BY62" s="455" t="str">
        <f>IF(INDEX(BR:BR,ROW())&lt;&gt;"-------",VLOOKUP(TEXT(BIN2DEC(CONCATENATE(K62,L62,M62,N62,O62,P62,Q62,R62,S62,T62)),"#"),'Country Codes'!A:B,2,FALSE),"-")</f>
        <v>-</v>
      </c>
      <c r="BZ62" s="491" t="str">
        <f>IF(BT62=BZ$3,VLOOKUP(CONCATENATE(X62,Y62,Z62,AA62,AB62,AC62),Characters!$B$3:$F$41,5,FALSE)&amp;
VLOOKUP(CONCATENATE(AD62,AE62,AF62,AG62,AH62,AI62),Characters!$B$3:$F$41,5,FALSE)&amp;
VLOOKUP(CONCATENATE(AJ62,AK62,AL62,AM62,AN62,AO62),Characters!$B$3:$F$41,5,FALSE)&amp;
VLOOKUP(CONCATENATE(AP62,AQ62,AR62,AS62,AT62,AU62),Characters!$B$3:$F$41,5,FALSE)&amp;
VLOOKUP(CONCATENATE(AV62,AW62,AX62,AY62,AZ62,BA62),Characters!$B$3:$F$41,5,FALSE)&amp;
VLOOKUP(CONCATENATE(BB62,BC62,BD62,BE62,BF62,BG62),Characters!$B$3:$F$41,5,FALSE)&amp;
VLOOKUP(CONCATENATE(BH62,BI62,BJ62,BK62,BL62,BM62),Characters!$B$3:$F$41,5,FALSE),"-")</f>
        <v>-</v>
      </c>
      <c r="CA62" s="471" t="str">
        <f t="shared" si="36"/>
        <v>-</v>
      </c>
      <c r="CB62" s="473" t="str">
        <f t="shared" si="37"/>
        <v>-</v>
      </c>
      <c r="CC62" s="475" t="str">
        <f t="shared" si="38"/>
        <v>-</v>
      </c>
      <c r="CD62" s="476" t="str">
        <f t="shared" si="39"/>
        <v>-</v>
      </c>
      <c r="CE62" s="476" t="str">
        <f t="shared" si="40"/>
        <v>-</v>
      </c>
      <c r="CF62" s="476" t="str">
        <f t="shared" si="41"/>
        <v>-</v>
      </c>
      <c r="CG62" s="476" t="str">
        <f t="shared" si="42"/>
        <v>-</v>
      </c>
      <c r="CH62" s="478" t="str">
        <f t="shared" si="43"/>
        <v>-</v>
      </c>
      <c r="CI62" s="480" t="str">
        <f t="shared" si="44"/>
        <v>-</v>
      </c>
      <c r="CJ62" s="480" t="str">
        <f t="shared" si="45"/>
        <v>-</v>
      </c>
      <c r="CK62" s="480" t="str">
        <f t="shared" si="46"/>
        <v>-</v>
      </c>
      <c r="CL62" s="480" t="str">
        <f t="shared" si="47"/>
        <v>-</v>
      </c>
      <c r="CM62" s="482" t="str">
        <f t="shared" si="48"/>
        <v>-</v>
      </c>
      <c r="CN62" s="483" t="str">
        <f t="shared" si="49"/>
        <v>-</v>
      </c>
      <c r="CO62" s="483" t="str">
        <f t="shared" si="50"/>
        <v>-</v>
      </c>
      <c r="CP62" s="483" t="str">
        <f t="shared" si="51"/>
        <v>-</v>
      </c>
      <c r="CQ62" s="493" t="str">
        <f t="shared" si="52"/>
        <v>-</v>
      </c>
      <c r="CR62" s="487" t="str">
        <f t="shared" si="53"/>
        <v>-</v>
      </c>
      <c r="CS62" s="490" t="str">
        <f t="shared" si="54"/>
        <v>-</v>
      </c>
      <c r="CT62" s="485" t="str">
        <f t="shared" si="55"/>
        <v>-</v>
      </c>
      <c r="CU62" s="485" t="str">
        <f t="shared" si="56"/>
        <v>-</v>
      </c>
      <c r="CV62" s="489" t="str">
        <f t="shared" si="57"/>
        <v>-</v>
      </c>
    </row>
    <row r="63" spans="6:100" x14ac:dyDescent="0.2">
      <c r="F63" s="495" t="str">
        <f t="shared" si="35"/>
        <v>-</v>
      </c>
      <c r="G63" s="495">
        <f t="shared" si="2"/>
        <v>0</v>
      </c>
      <c r="I63" s="456" t="str">
        <f t="shared" si="3"/>
        <v>-</v>
      </c>
      <c r="J63" s="516" t="str">
        <f t="shared" si="82"/>
        <v>-</v>
      </c>
      <c r="K63" s="516" t="str">
        <f t="shared" si="82"/>
        <v>-</v>
      </c>
      <c r="L63" s="516" t="str">
        <f t="shared" si="82"/>
        <v>-</v>
      </c>
      <c r="M63" s="516" t="str">
        <f t="shared" si="82"/>
        <v>-</v>
      </c>
      <c r="N63" s="516" t="str">
        <f t="shared" si="82"/>
        <v>-</v>
      </c>
      <c r="O63" s="516" t="str">
        <f t="shared" si="82"/>
        <v>-</v>
      </c>
      <c r="P63" s="516" t="str">
        <f t="shared" si="82"/>
        <v>-</v>
      </c>
      <c r="Q63" s="516" t="str">
        <f t="shared" si="82"/>
        <v>-</v>
      </c>
      <c r="R63" s="516" t="str">
        <f t="shared" si="82"/>
        <v>-</v>
      </c>
      <c r="S63" s="516" t="str">
        <f t="shared" si="82"/>
        <v>-</v>
      </c>
      <c r="T63" s="516" t="str">
        <f t="shared" si="83"/>
        <v>-</v>
      </c>
      <c r="U63" s="516" t="str">
        <f t="shared" si="83"/>
        <v>-</v>
      </c>
      <c r="V63" s="516" t="str">
        <f t="shared" si="83"/>
        <v>-</v>
      </c>
      <c r="W63" s="516" t="str">
        <f t="shared" si="83"/>
        <v>-</v>
      </c>
      <c r="X63" s="516" t="str">
        <f t="shared" si="83"/>
        <v>-</v>
      </c>
      <c r="Y63" s="516" t="str">
        <f t="shared" si="83"/>
        <v>-</v>
      </c>
      <c r="Z63" s="516" t="str">
        <f t="shared" si="83"/>
        <v>-</v>
      </c>
      <c r="AA63" s="516" t="str">
        <f t="shared" si="83"/>
        <v>-</v>
      </c>
      <c r="AB63" s="516" t="str">
        <f t="shared" si="83"/>
        <v>-</v>
      </c>
      <c r="AC63" s="516" t="str">
        <f t="shared" si="83"/>
        <v>-</v>
      </c>
      <c r="AD63" s="516" t="str">
        <f t="shared" si="84"/>
        <v>-</v>
      </c>
      <c r="AE63" s="516" t="str">
        <f t="shared" si="84"/>
        <v>-</v>
      </c>
      <c r="AF63" s="516" t="str">
        <f t="shared" si="84"/>
        <v>-</v>
      </c>
      <c r="AG63" s="516" t="str">
        <f t="shared" si="84"/>
        <v>-</v>
      </c>
      <c r="AH63" s="516" t="str">
        <f t="shared" si="84"/>
        <v>-</v>
      </c>
      <c r="AI63" s="516" t="str">
        <f t="shared" si="84"/>
        <v>-</v>
      </c>
      <c r="AJ63" s="516" t="str">
        <f t="shared" si="84"/>
        <v>-</v>
      </c>
      <c r="AK63" s="516" t="str">
        <f t="shared" si="84"/>
        <v>-</v>
      </c>
      <c r="AL63" s="516" t="str">
        <f t="shared" si="84"/>
        <v>-</v>
      </c>
      <c r="AM63" s="516" t="str">
        <f t="shared" si="84"/>
        <v>-</v>
      </c>
      <c r="AN63" s="516" t="str">
        <f t="shared" si="85"/>
        <v>-</v>
      </c>
      <c r="AO63" s="516" t="str">
        <f t="shared" si="85"/>
        <v>-</v>
      </c>
      <c r="AP63" s="516" t="str">
        <f t="shared" si="85"/>
        <v>-</v>
      </c>
      <c r="AQ63" s="516" t="str">
        <f t="shared" si="85"/>
        <v>-</v>
      </c>
      <c r="AR63" s="516" t="str">
        <f t="shared" si="85"/>
        <v>-</v>
      </c>
      <c r="AS63" s="516" t="str">
        <f t="shared" si="85"/>
        <v>-</v>
      </c>
      <c r="AT63" s="516" t="str">
        <f t="shared" si="85"/>
        <v>-</v>
      </c>
      <c r="AU63" s="516" t="str">
        <f t="shared" si="85"/>
        <v>-</v>
      </c>
      <c r="AV63" s="516" t="str">
        <f t="shared" si="85"/>
        <v>-</v>
      </c>
      <c r="AW63" s="516" t="str">
        <f t="shared" si="85"/>
        <v>-</v>
      </c>
      <c r="AX63" s="516" t="str">
        <f t="shared" si="86"/>
        <v>-</v>
      </c>
      <c r="AY63" s="516" t="str">
        <f t="shared" si="86"/>
        <v>-</v>
      </c>
      <c r="AZ63" s="516" t="str">
        <f t="shared" si="86"/>
        <v>-</v>
      </c>
      <c r="BA63" s="516" t="str">
        <f t="shared" si="86"/>
        <v>-</v>
      </c>
      <c r="BB63" s="516" t="str">
        <f t="shared" si="86"/>
        <v>-</v>
      </c>
      <c r="BC63" s="516" t="str">
        <f t="shared" si="86"/>
        <v>-</v>
      </c>
      <c r="BD63" s="516" t="str">
        <f t="shared" si="86"/>
        <v>-</v>
      </c>
      <c r="BE63" s="516" t="str">
        <f t="shared" si="86"/>
        <v>-</v>
      </c>
      <c r="BF63" s="516" t="str">
        <f t="shared" si="86"/>
        <v>-</v>
      </c>
      <c r="BG63" s="516" t="str">
        <f t="shared" si="86"/>
        <v>-</v>
      </c>
      <c r="BH63" s="516" t="str">
        <f t="shared" si="87"/>
        <v>-</v>
      </c>
      <c r="BI63" s="516" t="str">
        <f t="shared" si="87"/>
        <v>-</v>
      </c>
      <c r="BJ63" s="516" t="str">
        <f t="shared" si="87"/>
        <v>-</v>
      </c>
      <c r="BK63" s="516" t="str">
        <f t="shared" si="87"/>
        <v>-</v>
      </c>
      <c r="BL63" s="516" t="str">
        <f t="shared" si="87"/>
        <v>-</v>
      </c>
      <c r="BM63" s="516" t="str">
        <f t="shared" si="87"/>
        <v>-</v>
      </c>
      <c r="BN63" s="516" t="str">
        <f t="shared" si="87"/>
        <v>-</v>
      </c>
      <c r="BO63" s="516" t="str">
        <f t="shared" si="87"/>
        <v>-</v>
      </c>
      <c r="BP63" s="516" t="str">
        <f t="shared" si="87"/>
        <v>-</v>
      </c>
      <c r="BQ63" s="516" t="str">
        <f t="shared" si="87"/>
        <v>-</v>
      </c>
      <c r="BR63" s="516" t="str">
        <f t="shared" si="10"/>
        <v>-------</v>
      </c>
      <c r="BS63" s="516" t="str">
        <f t="shared" si="11"/>
        <v>-</v>
      </c>
      <c r="BT63" s="454" t="str">
        <f>IF(INDEX(BR:BR,ROW())&lt;&gt;"-------",VLOOKUP($BR63,'CS Protocol Def'!$B:$O,12,FALSE),"-")</f>
        <v>-</v>
      </c>
      <c r="BU63" s="454" t="str">
        <f>IF(INDEX(BR:BR,ROW())&lt;&gt;"-------",VLOOKUP(INDEX(BR:BR,ROW()),'CS Protocol Def'!$B:$O,13,FALSE),"-")</f>
        <v>-</v>
      </c>
      <c r="BV63" s="454" t="str">
        <f>IF(INDEX(BR:BR,ROW())&lt;&gt;"-------",VLOOKUP($BR63,'CS Protocol Def'!$B:$P,15,FALSE),"-")</f>
        <v>-</v>
      </c>
      <c r="BW63" s="455" t="str">
        <f t="shared" si="12"/>
        <v>-</v>
      </c>
      <c r="BX63" s="515" t="str">
        <f>IF(INDEX(BR:BR,ROW())&lt;&gt;"-------",VLOOKUP($BR63,'CS Protocol Def'!$B:$Q,16,FALSE),"-")</f>
        <v>-</v>
      </c>
      <c r="BY63" s="455" t="str">
        <f>IF(INDEX(BR:BR,ROW())&lt;&gt;"-------",VLOOKUP(TEXT(BIN2DEC(CONCATENATE(K63,L63,M63,N63,O63,P63,Q63,R63,S63,T63)),"#"),'Country Codes'!A:B,2,FALSE),"-")</f>
        <v>-</v>
      </c>
      <c r="BZ63" s="491" t="str">
        <f>IF(BT63=BZ$3,VLOOKUP(CONCATENATE(X63,Y63,Z63,AA63,AB63,AC63),Characters!$B$3:$F$41,5,FALSE)&amp;
VLOOKUP(CONCATENATE(AD63,AE63,AF63,AG63,AH63,AI63),Characters!$B$3:$F$41,5,FALSE)&amp;
VLOOKUP(CONCATENATE(AJ63,AK63,AL63,AM63,AN63,AO63),Characters!$B$3:$F$41,5,FALSE)&amp;
VLOOKUP(CONCATENATE(AP63,AQ63,AR63,AS63,AT63,AU63),Characters!$B$3:$F$41,5,FALSE)&amp;
VLOOKUP(CONCATENATE(AV63,AW63,AX63,AY63,AZ63,BA63),Characters!$B$3:$F$41,5,FALSE)&amp;
VLOOKUP(CONCATENATE(BB63,BC63,BD63,BE63,BF63,BG63),Characters!$B$3:$F$41,5,FALSE)&amp;
VLOOKUP(CONCATENATE(BH63,BI63,BJ63,BK63,BL63,BM63),Characters!$B$3:$F$41,5,FALSE),"-")</f>
        <v>-</v>
      </c>
      <c r="CA63" s="471" t="str">
        <f t="shared" si="36"/>
        <v>-</v>
      </c>
      <c r="CB63" s="473" t="str">
        <f t="shared" si="37"/>
        <v>-</v>
      </c>
      <c r="CC63" s="475" t="str">
        <f t="shared" si="38"/>
        <v>-</v>
      </c>
      <c r="CD63" s="476" t="str">
        <f t="shared" si="39"/>
        <v>-</v>
      </c>
      <c r="CE63" s="476" t="str">
        <f t="shared" si="40"/>
        <v>-</v>
      </c>
      <c r="CF63" s="476" t="str">
        <f t="shared" si="41"/>
        <v>-</v>
      </c>
      <c r="CG63" s="476" t="str">
        <f t="shared" si="42"/>
        <v>-</v>
      </c>
      <c r="CH63" s="478" t="str">
        <f t="shared" si="43"/>
        <v>-</v>
      </c>
      <c r="CI63" s="480" t="str">
        <f t="shared" si="44"/>
        <v>-</v>
      </c>
      <c r="CJ63" s="480" t="str">
        <f t="shared" si="45"/>
        <v>-</v>
      </c>
      <c r="CK63" s="480" t="str">
        <f t="shared" si="46"/>
        <v>-</v>
      </c>
      <c r="CL63" s="480" t="str">
        <f t="shared" si="47"/>
        <v>-</v>
      </c>
      <c r="CM63" s="482" t="str">
        <f t="shared" si="48"/>
        <v>-</v>
      </c>
      <c r="CN63" s="483" t="str">
        <f t="shared" si="49"/>
        <v>-</v>
      </c>
      <c r="CO63" s="483" t="str">
        <f t="shared" si="50"/>
        <v>-</v>
      </c>
      <c r="CP63" s="483" t="str">
        <f t="shared" si="51"/>
        <v>-</v>
      </c>
      <c r="CQ63" s="493" t="str">
        <f t="shared" si="52"/>
        <v>-</v>
      </c>
      <c r="CR63" s="487" t="str">
        <f t="shared" si="53"/>
        <v>-</v>
      </c>
      <c r="CS63" s="490" t="str">
        <f t="shared" si="54"/>
        <v>-</v>
      </c>
      <c r="CT63" s="485" t="str">
        <f t="shared" si="55"/>
        <v>-</v>
      </c>
      <c r="CU63" s="485" t="str">
        <f t="shared" si="56"/>
        <v>-</v>
      </c>
      <c r="CV63" s="489" t="str">
        <f t="shared" si="57"/>
        <v>-</v>
      </c>
    </row>
    <row r="64" spans="6:100" x14ac:dyDescent="0.2">
      <c r="F64" s="495" t="str">
        <f t="shared" ref="F64:F127" si="88">IF(E64&lt;&gt;"",
MID(E64,1,5)&amp;" "&amp;
MID(E64,6,5)&amp;" "&amp;
MID(E64,11,5),"-")</f>
        <v>-</v>
      </c>
      <c r="G64" s="495">
        <f t="shared" si="2"/>
        <v>0</v>
      </c>
      <c r="I64" s="456" t="str">
        <f t="shared" si="3"/>
        <v>-</v>
      </c>
      <c r="J64" s="516" t="str">
        <f t="shared" si="82"/>
        <v>-</v>
      </c>
      <c r="K64" s="516" t="str">
        <f t="shared" si="82"/>
        <v>-</v>
      </c>
      <c r="L64" s="516" t="str">
        <f t="shared" si="82"/>
        <v>-</v>
      </c>
      <c r="M64" s="516" t="str">
        <f t="shared" si="82"/>
        <v>-</v>
      </c>
      <c r="N64" s="516" t="str">
        <f t="shared" si="82"/>
        <v>-</v>
      </c>
      <c r="O64" s="516" t="str">
        <f t="shared" si="82"/>
        <v>-</v>
      </c>
      <c r="P64" s="516" t="str">
        <f t="shared" si="82"/>
        <v>-</v>
      </c>
      <c r="Q64" s="516" t="str">
        <f t="shared" si="82"/>
        <v>-</v>
      </c>
      <c r="R64" s="516" t="str">
        <f t="shared" si="82"/>
        <v>-</v>
      </c>
      <c r="S64" s="516" t="str">
        <f t="shared" si="82"/>
        <v>-</v>
      </c>
      <c r="T64" s="516" t="str">
        <f t="shared" si="83"/>
        <v>-</v>
      </c>
      <c r="U64" s="516" t="str">
        <f t="shared" si="83"/>
        <v>-</v>
      </c>
      <c r="V64" s="516" t="str">
        <f t="shared" si="83"/>
        <v>-</v>
      </c>
      <c r="W64" s="516" t="str">
        <f t="shared" si="83"/>
        <v>-</v>
      </c>
      <c r="X64" s="516" t="str">
        <f t="shared" si="83"/>
        <v>-</v>
      </c>
      <c r="Y64" s="516" t="str">
        <f t="shared" si="83"/>
        <v>-</v>
      </c>
      <c r="Z64" s="516" t="str">
        <f t="shared" si="83"/>
        <v>-</v>
      </c>
      <c r="AA64" s="516" t="str">
        <f t="shared" si="83"/>
        <v>-</v>
      </c>
      <c r="AB64" s="516" t="str">
        <f t="shared" si="83"/>
        <v>-</v>
      </c>
      <c r="AC64" s="516" t="str">
        <f t="shared" si="83"/>
        <v>-</v>
      </c>
      <c r="AD64" s="516" t="str">
        <f t="shared" si="84"/>
        <v>-</v>
      </c>
      <c r="AE64" s="516" t="str">
        <f t="shared" si="84"/>
        <v>-</v>
      </c>
      <c r="AF64" s="516" t="str">
        <f t="shared" si="84"/>
        <v>-</v>
      </c>
      <c r="AG64" s="516" t="str">
        <f t="shared" si="84"/>
        <v>-</v>
      </c>
      <c r="AH64" s="516" t="str">
        <f t="shared" si="84"/>
        <v>-</v>
      </c>
      <c r="AI64" s="516" t="str">
        <f t="shared" si="84"/>
        <v>-</v>
      </c>
      <c r="AJ64" s="516" t="str">
        <f t="shared" si="84"/>
        <v>-</v>
      </c>
      <c r="AK64" s="516" t="str">
        <f t="shared" si="84"/>
        <v>-</v>
      </c>
      <c r="AL64" s="516" t="str">
        <f t="shared" si="84"/>
        <v>-</v>
      </c>
      <c r="AM64" s="516" t="str">
        <f t="shared" si="84"/>
        <v>-</v>
      </c>
      <c r="AN64" s="516" t="str">
        <f t="shared" si="85"/>
        <v>-</v>
      </c>
      <c r="AO64" s="516" t="str">
        <f t="shared" si="85"/>
        <v>-</v>
      </c>
      <c r="AP64" s="516" t="str">
        <f t="shared" si="85"/>
        <v>-</v>
      </c>
      <c r="AQ64" s="516" t="str">
        <f t="shared" si="85"/>
        <v>-</v>
      </c>
      <c r="AR64" s="516" t="str">
        <f t="shared" si="85"/>
        <v>-</v>
      </c>
      <c r="AS64" s="516" t="str">
        <f t="shared" si="85"/>
        <v>-</v>
      </c>
      <c r="AT64" s="516" t="str">
        <f t="shared" si="85"/>
        <v>-</v>
      </c>
      <c r="AU64" s="516" t="str">
        <f t="shared" si="85"/>
        <v>-</v>
      </c>
      <c r="AV64" s="516" t="str">
        <f t="shared" si="85"/>
        <v>-</v>
      </c>
      <c r="AW64" s="516" t="str">
        <f t="shared" si="85"/>
        <v>-</v>
      </c>
      <c r="AX64" s="516" t="str">
        <f t="shared" si="86"/>
        <v>-</v>
      </c>
      <c r="AY64" s="516" t="str">
        <f t="shared" si="86"/>
        <v>-</v>
      </c>
      <c r="AZ64" s="516" t="str">
        <f t="shared" si="86"/>
        <v>-</v>
      </c>
      <c r="BA64" s="516" t="str">
        <f t="shared" si="86"/>
        <v>-</v>
      </c>
      <c r="BB64" s="516" t="str">
        <f t="shared" si="86"/>
        <v>-</v>
      </c>
      <c r="BC64" s="516" t="str">
        <f t="shared" si="86"/>
        <v>-</v>
      </c>
      <c r="BD64" s="516" t="str">
        <f t="shared" si="86"/>
        <v>-</v>
      </c>
      <c r="BE64" s="516" t="str">
        <f t="shared" si="86"/>
        <v>-</v>
      </c>
      <c r="BF64" s="516" t="str">
        <f t="shared" si="86"/>
        <v>-</v>
      </c>
      <c r="BG64" s="516" t="str">
        <f t="shared" si="86"/>
        <v>-</v>
      </c>
      <c r="BH64" s="516" t="str">
        <f t="shared" si="87"/>
        <v>-</v>
      </c>
      <c r="BI64" s="516" t="str">
        <f t="shared" si="87"/>
        <v>-</v>
      </c>
      <c r="BJ64" s="516" t="str">
        <f t="shared" si="87"/>
        <v>-</v>
      </c>
      <c r="BK64" s="516" t="str">
        <f t="shared" si="87"/>
        <v>-</v>
      </c>
      <c r="BL64" s="516" t="str">
        <f t="shared" si="87"/>
        <v>-</v>
      </c>
      <c r="BM64" s="516" t="str">
        <f t="shared" si="87"/>
        <v>-</v>
      </c>
      <c r="BN64" s="516" t="str">
        <f t="shared" si="87"/>
        <v>-</v>
      </c>
      <c r="BO64" s="516" t="str">
        <f t="shared" si="87"/>
        <v>-</v>
      </c>
      <c r="BP64" s="516" t="str">
        <f t="shared" si="87"/>
        <v>-</v>
      </c>
      <c r="BQ64" s="516" t="str">
        <f t="shared" si="87"/>
        <v>-</v>
      </c>
      <c r="BR64" s="516" t="str">
        <f t="shared" si="10"/>
        <v>-------</v>
      </c>
      <c r="BS64" s="516" t="str">
        <f t="shared" si="11"/>
        <v>-</v>
      </c>
      <c r="BT64" s="454" t="str">
        <f>IF(INDEX(BR:BR,ROW())&lt;&gt;"-------",VLOOKUP($BR64,'CS Protocol Def'!$B:$O,12,FALSE),"-")</f>
        <v>-</v>
      </c>
      <c r="BU64" s="454" t="str">
        <f>IF(INDEX(BR:BR,ROW())&lt;&gt;"-------",VLOOKUP(INDEX(BR:BR,ROW()),'CS Protocol Def'!$B:$O,13,FALSE),"-")</f>
        <v>-</v>
      </c>
      <c r="BV64" s="454" t="str">
        <f>IF(INDEX(BR:BR,ROW())&lt;&gt;"-------",VLOOKUP($BR64,'CS Protocol Def'!$B:$P,15,FALSE),"-")</f>
        <v>-</v>
      </c>
      <c r="BW64" s="455" t="str">
        <f t="shared" si="12"/>
        <v>-</v>
      </c>
      <c r="BX64" s="515" t="str">
        <f>IF(INDEX(BR:BR,ROW())&lt;&gt;"-------",VLOOKUP($BR64,'CS Protocol Def'!$B:$Q,16,FALSE),"-")</f>
        <v>-</v>
      </c>
      <c r="BY64" s="455" t="str">
        <f>IF(INDEX(BR:BR,ROW())&lt;&gt;"-------",VLOOKUP(TEXT(BIN2DEC(CONCATENATE(K64,L64,M64,N64,O64,P64,Q64,R64,S64,T64)),"#"),'Country Codes'!A:B,2,FALSE),"-")</f>
        <v>-</v>
      </c>
      <c r="BZ64" s="491" t="str">
        <f>IF(BT64=BZ$3,VLOOKUP(CONCATENATE(X64,Y64,Z64,AA64,AB64,AC64),Characters!$B$3:$F$41,5,FALSE)&amp;
VLOOKUP(CONCATENATE(AD64,AE64,AF64,AG64,AH64,AI64),Characters!$B$3:$F$41,5,FALSE)&amp;
VLOOKUP(CONCATENATE(AJ64,AK64,AL64,AM64,AN64,AO64),Characters!$B$3:$F$41,5,FALSE)&amp;
VLOOKUP(CONCATENATE(AP64,AQ64,AR64,AS64,AT64,AU64),Characters!$B$3:$F$41,5,FALSE)&amp;
VLOOKUP(CONCATENATE(AV64,AW64,AX64,AY64,AZ64,BA64),Characters!$B$3:$F$41,5,FALSE)&amp;
VLOOKUP(CONCATENATE(BB64,BC64,BD64,BE64,BF64,BG64),Characters!$B$3:$F$41,5,FALSE)&amp;
VLOOKUP(CONCATENATE(BH64,BI64,BJ64,BK64,BL64,BM64),Characters!$B$3:$F$41,5,FALSE),"-")</f>
        <v>-</v>
      </c>
      <c r="CA64" s="471" t="str">
        <f t="shared" ref="CA64:CA127" si="89">IF(BT64=BZ$3,CONCATENATE(BN64,BO64),"-")</f>
        <v>-</v>
      </c>
      <c r="CB64" s="473" t="str">
        <f t="shared" ref="CB64:CB127" si="90">IF(BT64=BZ$3,CONCATENATE(BP64,BQ64),"-")</f>
        <v>-</v>
      </c>
      <c r="CC64" s="475" t="str">
        <f t="shared" ref="CC64:CC127" si="91">IF(BT64=CC$3,CONCATENATE(AB64,AC64,AD64,AE64,AF64,AG64,AH64,AI64,AJ64,AK64,AL64,AM64,AN64,AO64,AP64,AQ64,AR64,AS64,AT64,AU64,AV64,AW64,AX64,AY64),"-")</f>
        <v>-</v>
      </c>
      <c r="CD64" s="476" t="str">
        <f t="shared" ref="CD64:CD127" si="92">IF(CC64&lt;&gt;"-",BIN2HEX(MID(CC64,1,4))&amp;BIN2HEX(MID(CC64,5,4))&amp;BIN2HEX(MID(CC64,9,4))&amp;BIN2HEX(MID(CC64,13,4))&amp;BIN2HEX(MID(CC64,17,4))&amp;BIN2HEX(MID(CC64,21,4)),"-")</f>
        <v>-</v>
      </c>
      <c r="CE64" s="476" t="str">
        <f t="shared" ref="CE64:CE127" si="93">IF(BT64=CC$3,AZ64*2^5+BA64*2^4+BB64*2^3+BC64*2^2+BD64*2^1+BE64*2^0,"-")</f>
        <v>-</v>
      </c>
      <c r="CF64" s="476" t="str">
        <f t="shared" ref="CF64:CF127" si="94">IF(BT64=CC$3,CONCATENATE(BP64,BQ64),"-")</f>
        <v>-</v>
      </c>
      <c r="CG64" s="476" t="str">
        <f t="shared" ref="CG64:CG127" si="95">IF(BT64=CC$3,AA64,"-")</f>
        <v>-</v>
      </c>
      <c r="CH64" s="478" t="str">
        <f t="shared" ref="CH64:CH127" si="96">IF(BT64=CC$3,BF64*2^9+BG64*2^8+BH64*2^7+BI64*2^6+BJ64*2^5+BK64*2^4+BL64*2^3+BM64*2^2+BN64*2^1+BO64*2^0,"-")</f>
        <v>-</v>
      </c>
      <c r="CI64" s="480" t="str">
        <f t="shared" ref="CI64:CI127" si="97">IF(BT64=CI$3,
VLOOKUP(CONCATENATE(AB64,AC64,AD64,AE64,AF64,AG64),Tabel6,5,FALSE)&amp;VLOOKUP(CONCATENATE(AH64,AI64,AJ64,AK64,AL64,AM64),Tabel6,5,FALSE)&amp;VLOOKUP(CONCATENATE(AN64,AO64,AP64,AQ64,AR64,AS64),Tabel6,5,FALSE),"-")</f>
        <v>-</v>
      </c>
      <c r="CJ64" s="480" t="str">
        <f t="shared" ref="CJ64:CJ127" si="98">IF(BT64=CI$3,
AT64*2^11+AU64*2^10+AV64*2^9+AW64*2^8+AX64*2^7+AY64*2^6+AZ64*2^5+BA64*2^4+BB64*2^3+BC64*2^2+BD64*2^1+BE64*2^0,"-")</f>
        <v>-</v>
      </c>
      <c r="CK64" s="480" t="str">
        <f t="shared" ref="CK64:CK127" si="99">IF(BT64=CI$3,
CONCATENATE(BP64,BQ64),"-")</f>
        <v>-</v>
      </c>
      <c r="CL64" s="480" t="str">
        <f t="shared" ref="CL64:CL127" si="100">IF(BT64=CI$3,AA64,"-")</f>
        <v>-</v>
      </c>
      <c r="CM64" s="482" t="str">
        <f t="shared" ref="CM64:CM127" si="101">IF(BT64=CI$3,BF64*2^9+BG64*2^8+BH64*2^7+BI64*2^6+BJ64*2^5+BK64*2^4+BL64*2^3+BM64*2^2+BN64*2^1+BO64*2^0,"-")</f>
        <v>-</v>
      </c>
      <c r="CN64" s="483" t="str">
        <f t="shared" ref="CN64:CN127" si="102">IF(BT64=CN$3,AB64*2^19+AC64*2^18+AD64*2^17+AE64*2^16+AF64*2^15+AG64*2^14+AH64*2^13+AI64*2^12+AJ64*2^11+AK64*2^10+AL64*2^9+AM64*2^8+AN64*2^7+AO64*2^6+AP64*2^5+AQ64*2^4+AR64*2^3+AS64*2^2+AT64*2^1+AU64*2^0,
"-")</f>
        <v>-</v>
      </c>
      <c r="CO64" s="483" t="str">
        <f t="shared" ref="CO64:CO127" si="103">IF(BT64=CN$3,
CONCATENATE(BP64,BQ64),"-")</f>
        <v>-</v>
      </c>
      <c r="CP64" s="483" t="str">
        <f t="shared" ref="CP64:CP127" si="104">IF(BT64=CN$3,AA64,"-")</f>
        <v>-</v>
      </c>
      <c r="CQ64" s="493" t="str">
        <f t="shared" ref="CQ64:CQ127" si="105">IF(BT64=CN$3,BF64*2^9+BG64*2^8+BH64*2^7+BI64*2^6+BJ64*2^5+BK64*2^4+BL64*2^3+BM64*2^2+BN64*2^1+BO64*2^0,"-")</f>
        <v>-</v>
      </c>
      <c r="CR64" s="487" t="str">
        <f t="shared" ref="CR64:CR127" si="106">IF(BT64="A2-B-2",CONCATENATE(Y64,Z64,AA64,AB64,AC64,AD64,AE64,AF64,AG64,AH64,AI64,AJ64,AK64,AL64,AM64,AN64,AO64,AP64,AQ64,AR64,AS64,AT64,AU64,AV64),"-")</f>
        <v>-</v>
      </c>
      <c r="CS64" s="490" t="str">
        <f t="shared" ref="CS64:CS127" si="107">IF(CR64&lt;&gt;"-",BIN2HEX(MID(CR64,1,4))&amp;BIN2HEX(MID(CR64,5,4))&amp;BIN2HEX(MID(CR64,9,4))&amp;BIN2HEX(MID(CR64,13,4))&amp;BIN2HEX(MID(CR64,17,4))&amp;BIN2HEX(MID(CR64,21,4)),"-")</f>
        <v>-</v>
      </c>
      <c r="CT64" s="485" t="str">
        <f t="shared" ref="CT64:CT127" si="108">IF(BT64="A2-B-3b",
VLOOKUP("1"&amp;CONCATENATE(Y64,Z64,AA64,AB64,AC64),Tabel6,5,FALSE)&amp;VLOOKUP("1"&amp;CONCATENATE(AD64,AE64,AF64,AG64,AH64),Tabel6,5,FALSE)&amp;VLOOKUP("1"&amp;CONCATENATE(AI64,AJ64,AK64,AL64,AM64),Tabel6,5,FALSE),"-")</f>
        <v>-</v>
      </c>
      <c r="CU64" s="485" t="str">
        <f t="shared" ref="CU64:CU127" si="109">IF(BT64="A2-B-3b",
AN64*2^8+AO64*2^7+AP64*2^6+AQ64*2^5+AR64*2^4+AS64*2^3+AT64*2^2+AU64*2^1+AV64*2^0,"-")</f>
        <v>-</v>
      </c>
      <c r="CV64" s="489" t="str">
        <f t="shared" ref="CV64:CV127" si="110" xml:space="preserve">
IF(BT64="A2-B-3a",
AI64*2^13+AJ64*2^12+AK64*2^11+AL64*2^10+AM64*2^9+AN64*2^8+AO64*2^7+AP64*2^6+AQ64*2^5+AR64*2^4+AS64*2^3+AT64*2^2+AU64*2^1+AV64*2^0,
"-")</f>
        <v>-</v>
      </c>
    </row>
    <row r="65" spans="6:100" x14ac:dyDescent="0.2">
      <c r="F65" s="495" t="str">
        <f t="shared" si="88"/>
        <v>-</v>
      </c>
      <c r="G65" s="495">
        <f t="shared" si="2"/>
        <v>0</v>
      </c>
      <c r="I65" s="456" t="str">
        <f t="shared" si="3"/>
        <v>-</v>
      </c>
      <c r="J65" s="516" t="str">
        <f t="shared" ref="J65:S74" si="111">IF(LEN(INDEX($I:$I,ROW()))=60,MID(INDEX($I:$I,ROW()),INDEX($4:$4,COLUMN())-25,1),"-")</f>
        <v>-</v>
      </c>
      <c r="K65" s="516" t="str">
        <f t="shared" si="111"/>
        <v>-</v>
      </c>
      <c r="L65" s="516" t="str">
        <f t="shared" si="111"/>
        <v>-</v>
      </c>
      <c r="M65" s="516" t="str">
        <f t="shared" si="111"/>
        <v>-</v>
      </c>
      <c r="N65" s="516" t="str">
        <f t="shared" si="111"/>
        <v>-</v>
      </c>
      <c r="O65" s="516" t="str">
        <f t="shared" si="111"/>
        <v>-</v>
      </c>
      <c r="P65" s="516" t="str">
        <f t="shared" si="111"/>
        <v>-</v>
      </c>
      <c r="Q65" s="516" t="str">
        <f t="shared" si="111"/>
        <v>-</v>
      </c>
      <c r="R65" s="516" t="str">
        <f t="shared" si="111"/>
        <v>-</v>
      </c>
      <c r="S65" s="516" t="str">
        <f t="shared" si="111"/>
        <v>-</v>
      </c>
      <c r="T65" s="516" t="str">
        <f t="shared" ref="T65:AC74" si="112">IF(LEN(INDEX($I:$I,ROW()))=60,MID(INDEX($I:$I,ROW()),INDEX($4:$4,COLUMN())-25,1),"-")</f>
        <v>-</v>
      </c>
      <c r="U65" s="516" t="str">
        <f t="shared" si="112"/>
        <v>-</v>
      </c>
      <c r="V65" s="516" t="str">
        <f t="shared" si="112"/>
        <v>-</v>
      </c>
      <c r="W65" s="516" t="str">
        <f t="shared" si="112"/>
        <v>-</v>
      </c>
      <c r="X65" s="516" t="str">
        <f t="shared" si="112"/>
        <v>-</v>
      </c>
      <c r="Y65" s="516" t="str">
        <f t="shared" si="112"/>
        <v>-</v>
      </c>
      <c r="Z65" s="516" t="str">
        <f t="shared" si="112"/>
        <v>-</v>
      </c>
      <c r="AA65" s="516" t="str">
        <f t="shared" si="112"/>
        <v>-</v>
      </c>
      <c r="AB65" s="516" t="str">
        <f t="shared" si="112"/>
        <v>-</v>
      </c>
      <c r="AC65" s="516" t="str">
        <f t="shared" si="112"/>
        <v>-</v>
      </c>
      <c r="AD65" s="516" t="str">
        <f t="shared" ref="AD65:AM74" si="113">IF(LEN(INDEX($I:$I,ROW()))=60,MID(INDEX($I:$I,ROW()),INDEX($4:$4,COLUMN())-25,1),"-")</f>
        <v>-</v>
      </c>
      <c r="AE65" s="516" t="str">
        <f t="shared" si="113"/>
        <v>-</v>
      </c>
      <c r="AF65" s="516" t="str">
        <f t="shared" si="113"/>
        <v>-</v>
      </c>
      <c r="AG65" s="516" t="str">
        <f t="shared" si="113"/>
        <v>-</v>
      </c>
      <c r="AH65" s="516" t="str">
        <f t="shared" si="113"/>
        <v>-</v>
      </c>
      <c r="AI65" s="516" t="str">
        <f t="shared" si="113"/>
        <v>-</v>
      </c>
      <c r="AJ65" s="516" t="str">
        <f t="shared" si="113"/>
        <v>-</v>
      </c>
      <c r="AK65" s="516" t="str">
        <f t="shared" si="113"/>
        <v>-</v>
      </c>
      <c r="AL65" s="516" t="str">
        <f t="shared" si="113"/>
        <v>-</v>
      </c>
      <c r="AM65" s="516" t="str">
        <f t="shared" si="113"/>
        <v>-</v>
      </c>
      <c r="AN65" s="516" t="str">
        <f t="shared" ref="AN65:AW74" si="114">IF(LEN(INDEX($I:$I,ROW()))=60,MID(INDEX($I:$I,ROW()),INDEX($4:$4,COLUMN())-25,1),"-")</f>
        <v>-</v>
      </c>
      <c r="AO65" s="516" t="str">
        <f t="shared" si="114"/>
        <v>-</v>
      </c>
      <c r="AP65" s="516" t="str">
        <f t="shared" si="114"/>
        <v>-</v>
      </c>
      <c r="AQ65" s="516" t="str">
        <f t="shared" si="114"/>
        <v>-</v>
      </c>
      <c r="AR65" s="516" t="str">
        <f t="shared" si="114"/>
        <v>-</v>
      </c>
      <c r="AS65" s="516" t="str">
        <f t="shared" si="114"/>
        <v>-</v>
      </c>
      <c r="AT65" s="516" t="str">
        <f t="shared" si="114"/>
        <v>-</v>
      </c>
      <c r="AU65" s="516" t="str">
        <f t="shared" si="114"/>
        <v>-</v>
      </c>
      <c r="AV65" s="516" t="str">
        <f t="shared" si="114"/>
        <v>-</v>
      </c>
      <c r="AW65" s="516" t="str">
        <f t="shared" si="114"/>
        <v>-</v>
      </c>
      <c r="AX65" s="516" t="str">
        <f t="shared" ref="AX65:BG74" si="115">IF(LEN(INDEX($I:$I,ROW()))=60,MID(INDEX($I:$I,ROW()),INDEX($4:$4,COLUMN())-25,1),"-")</f>
        <v>-</v>
      </c>
      <c r="AY65" s="516" t="str">
        <f t="shared" si="115"/>
        <v>-</v>
      </c>
      <c r="AZ65" s="516" t="str">
        <f t="shared" si="115"/>
        <v>-</v>
      </c>
      <c r="BA65" s="516" t="str">
        <f t="shared" si="115"/>
        <v>-</v>
      </c>
      <c r="BB65" s="516" t="str">
        <f t="shared" si="115"/>
        <v>-</v>
      </c>
      <c r="BC65" s="516" t="str">
        <f t="shared" si="115"/>
        <v>-</v>
      </c>
      <c r="BD65" s="516" t="str">
        <f t="shared" si="115"/>
        <v>-</v>
      </c>
      <c r="BE65" s="516" t="str">
        <f t="shared" si="115"/>
        <v>-</v>
      </c>
      <c r="BF65" s="516" t="str">
        <f t="shared" si="115"/>
        <v>-</v>
      </c>
      <c r="BG65" s="516" t="str">
        <f t="shared" si="115"/>
        <v>-</v>
      </c>
      <c r="BH65" s="516" t="str">
        <f t="shared" ref="BH65:BQ74" si="116">IF(LEN(INDEX($I:$I,ROW()))=60,MID(INDEX($I:$I,ROW()),INDEX($4:$4,COLUMN())-25,1),"-")</f>
        <v>-</v>
      </c>
      <c r="BI65" s="516" t="str">
        <f t="shared" si="116"/>
        <v>-</v>
      </c>
      <c r="BJ65" s="516" t="str">
        <f t="shared" si="116"/>
        <v>-</v>
      </c>
      <c r="BK65" s="516" t="str">
        <f t="shared" si="116"/>
        <v>-</v>
      </c>
      <c r="BL65" s="516" t="str">
        <f t="shared" si="116"/>
        <v>-</v>
      </c>
      <c r="BM65" s="516" t="str">
        <f t="shared" si="116"/>
        <v>-</v>
      </c>
      <c r="BN65" s="516" t="str">
        <f t="shared" si="116"/>
        <v>-</v>
      </c>
      <c r="BO65" s="516" t="str">
        <f t="shared" si="116"/>
        <v>-</v>
      </c>
      <c r="BP65" s="516" t="str">
        <f t="shared" si="116"/>
        <v>-</v>
      </c>
      <c r="BQ65" s="516" t="str">
        <f t="shared" si="116"/>
        <v>-</v>
      </c>
      <c r="BR65" s="516" t="str">
        <f t="shared" si="10"/>
        <v>-------</v>
      </c>
      <c r="BS65" s="516" t="str">
        <f t="shared" si="11"/>
        <v>-</v>
      </c>
      <c r="BT65" s="454" t="str">
        <f>IF(INDEX(BR:BR,ROW())&lt;&gt;"-------",VLOOKUP($BR65,'CS Protocol Def'!$B:$O,12,FALSE),"-")</f>
        <v>-</v>
      </c>
      <c r="BU65" s="454" t="str">
        <f>IF(INDEX(BR:BR,ROW())&lt;&gt;"-------",VLOOKUP(INDEX(BR:BR,ROW()),'CS Protocol Def'!$B:$O,13,FALSE),"-")</f>
        <v>-</v>
      </c>
      <c r="BV65" s="454" t="str">
        <f>IF(INDEX(BR:BR,ROW())&lt;&gt;"-------",VLOOKUP($BR65,'CS Protocol Def'!$B:$P,15,FALSE),"-")</f>
        <v>-</v>
      </c>
      <c r="BW65" s="455" t="str">
        <f t="shared" si="12"/>
        <v>-</v>
      </c>
      <c r="BX65" s="515" t="str">
        <f>IF(INDEX(BR:BR,ROW())&lt;&gt;"-------",VLOOKUP($BR65,'CS Protocol Def'!$B:$Q,16,FALSE),"-")</f>
        <v>-</v>
      </c>
      <c r="BY65" s="455" t="str">
        <f>IF(INDEX(BR:BR,ROW())&lt;&gt;"-------",VLOOKUP(TEXT(BIN2DEC(CONCATENATE(K65,L65,M65,N65,O65,P65,Q65,R65,S65,T65)),"#"),'Country Codes'!A:B,2,FALSE),"-")</f>
        <v>-</v>
      </c>
      <c r="BZ65" s="491" t="str">
        <f>IF(BT65=BZ$3,VLOOKUP(CONCATENATE(X65,Y65,Z65,AA65,AB65,AC65),Characters!$B$3:$F$41,5,FALSE)&amp;
VLOOKUP(CONCATENATE(AD65,AE65,AF65,AG65,AH65,AI65),Characters!$B$3:$F$41,5,FALSE)&amp;
VLOOKUP(CONCATENATE(AJ65,AK65,AL65,AM65,AN65,AO65),Characters!$B$3:$F$41,5,FALSE)&amp;
VLOOKUP(CONCATENATE(AP65,AQ65,AR65,AS65,AT65,AU65),Characters!$B$3:$F$41,5,FALSE)&amp;
VLOOKUP(CONCATENATE(AV65,AW65,AX65,AY65,AZ65,BA65),Characters!$B$3:$F$41,5,FALSE)&amp;
VLOOKUP(CONCATENATE(BB65,BC65,BD65,BE65,BF65,BG65),Characters!$B$3:$F$41,5,FALSE)&amp;
VLOOKUP(CONCATENATE(BH65,BI65,BJ65,BK65,BL65,BM65),Characters!$B$3:$F$41,5,FALSE),"-")</f>
        <v>-</v>
      </c>
      <c r="CA65" s="471" t="str">
        <f t="shared" si="89"/>
        <v>-</v>
      </c>
      <c r="CB65" s="473" t="str">
        <f t="shared" si="90"/>
        <v>-</v>
      </c>
      <c r="CC65" s="475" t="str">
        <f t="shared" si="91"/>
        <v>-</v>
      </c>
      <c r="CD65" s="476" t="str">
        <f t="shared" si="92"/>
        <v>-</v>
      </c>
      <c r="CE65" s="476" t="str">
        <f t="shared" si="93"/>
        <v>-</v>
      </c>
      <c r="CF65" s="476" t="str">
        <f t="shared" si="94"/>
        <v>-</v>
      </c>
      <c r="CG65" s="476" t="str">
        <f t="shared" si="95"/>
        <v>-</v>
      </c>
      <c r="CH65" s="478" t="str">
        <f t="shared" si="96"/>
        <v>-</v>
      </c>
      <c r="CI65" s="480" t="str">
        <f t="shared" si="97"/>
        <v>-</v>
      </c>
      <c r="CJ65" s="480" t="str">
        <f t="shared" si="98"/>
        <v>-</v>
      </c>
      <c r="CK65" s="480" t="str">
        <f t="shared" si="99"/>
        <v>-</v>
      </c>
      <c r="CL65" s="480" t="str">
        <f t="shared" si="100"/>
        <v>-</v>
      </c>
      <c r="CM65" s="482" t="str">
        <f t="shared" si="101"/>
        <v>-</v>
      </c>
      <c r="CN65" s="483" t="str">
        <f t="shared" si="102"/>
        <v>-</v>
      </c>
      <c r="CO65" s="483" t="str">
        <f t="shared" si="103"/>
        <v>-</v>
      </c>
      <c r="CP65" s="483" t="str">
        <f t="shared" si="104"/>
        <v>-</v>
      </c>
      <c r="CQ65" s="493" t="str">
        <f t="shared" si="105"/>
        <v>-</v>
      </c>
      <c r="CR65" s="487" t="str">
        <f t="shared" si="106"/>
        <v>-</v>
      </c>
      <c r="CS65" s="490" t="str">
        <f t="shared" si="107"/>
        <v>-</v>
      </c>
      <c r="CT65" s="485" t="str">
        <f t="shared" si="108"/>
        <v>-</v>
      </c>
      <c r="CU65" s="485" t="str">
        <f t="shared" si="109"/>
        <v>-</v>
      </c>
      <c r="CV65" s="489" t="str">
        <f t="shared" si="110"/>
        <v>-</v>
      </c>
    </row>
    <row r="66" spans="6:100" x14ac:dyDescent="0.2">
      <c r="F66" s="495" t="str">
        <f t="shared" si="88"/>
        <v>-</v>
      </c>
      <c r="G66" s="495">
        <f t="shared" si="2"/>
        <v>0</v>
      </c>
      <c r="I66" s="456" t="str">
        <f t="shared" si="3"/>
        <v>-</v>
      </c>
      <c r="J66" s="516" t="str">
        <f t="shared" si="111"/>
        <v>-</v>
      </c>
      <c r="K66" s="516" t="str">
        <f t="shared" si="111"/>
        <v>-</v>
      </c>
      <c r="L66" s="516" t="str">
        <f t="shared" si="111"/>
        <v>-</v>
      </c>
      <c r="M66" s="516" t="str">
        <f t="shared" si="111"/>
        <v>-</v>
      </c>
      <c r="N66" s="516" t="str">
        <f t="shared" si="111"/>
        <v>-</v>
      </c>
      <c r="O66" s="516" t="str">
        <f t="shared" si="111"/>
        <v>-</v>
      </c>
      <c r="P66" s="516" t="str">
        <f t="shared" si="111"/>
        <v>-</v>
      </c>
      <c r="Q66" s="516" t="str">
        <f t="shared" si="111"/>
        <v>-</v>
      </c>
      <c r="R66" s="516" t="str">
        <f t="shared" si="111"/>
        <v>-</v>
      </c>
      <c r="S66" s="516" t="str">
        <f t="shared" si="111"/>
        <v>-</v>
      </c>
      <c r="T66" s="516" t="str">
        <f t="shared" si="112"/>
        <v>-</v>
      </c>
      <c r="U66" s="516" t="str">
        <f t="shared" si="112"/>
        <v>-</v>
      </c>
      <c r="V66" s="516" t="str">
        <f t="shared" si="112"/>
        <v>-</v>
      </c>
      <c r="W66" s="516" t="str">
        <f t="shared" si="112"/>
        <v>-</v>
      </c>
      <c r="X66" s="516" t="str">
        <f t="shared" si="112"/>
        <v>-</v>
      </c>
      <c r="Y66" s="516" t="str">
        <f t="shared" si="112"/>
        <v>-</v>
      </c>
      <c r="Z66" s="516" t="str">
        <f t="shared" si="112"/>
        <v>-</v>
      </c>
      <c r="AA66" s="516" t="str">
        <f t="shared" si="112"/>
        <v>-</v>
      </c>
      <c r="AB66" s="516" t="str">
        <f t="shared" si="112"/>
        <v>-</v>
      </c>
      <c r="AC66" s="516" t="str">
        <f t="shared" si="112"/>
        <v>-</v>
      </c>
      <c r="AD66" s="516" t="str">
        <f t="shared" si="113"/>
        <v>-</v>
      </c>
      <c r="AE66" s="516" t="str">
        <f t="shared" si="113"/>
        <v>-</v>
      </c>
      <c r="AF66" s="516" t="str">
        <f t="shared" si="113"/>
        <v>-</v>
      </c>
      <c r="AG66" s="516" t="str">
        <f t="shared" si="113"/>
        <v>-</v>
      </c>
      <c r="AH66" s="516" t="str">
        <f t="shared" si="113"/>
        <v>-</v>
      </c>
      <c r="AI66" s="516" t="str">
        <f t="shared" si="113"/>
        <v>-</v>
      </c>
      <c r="AJ66" s="516" t="str">
        <f t="shared" si="113"/>
        <v>-</v>
      </c>
      <c r="AK66" s="516" t="str">
        <f t="shared" si="113"/>
        <v>-</v>
      </c>
      <c r="AL66" s="516" t="str">
        <f t="shared" si="113"/>
        <v>-</v>
      </c>
      <c r="AM66" s="516" t="str">
        <f t="shared" si="113"/>
        <v>-</v>
      </c>
      <c r="AN66" s="516" t="str">
        <f t="shared" si="114"/>
        <v>-</v>
      </c>
      <c r="AO66" s="516" t="str">
        <f t="shared" si="114"/>
        <v>-</v>
      </c>
      <c r="AP66" s="516" t="str">
        <f t="shared" si="114"/>
        <v>-</v>
      </c>
      <c r="AQ66" s="516" t="str">
        <f t="shared" si="114"/>
        <v>-</v>
      </c>
      <c r="AR66" s="516" t="str">
        <f t="shared" si="114"/>
        <v>-</v>
      </c>
      <c r="AS66" s="516" t="str">
        <f t="shared" si="114"/>
        <v>-</v>
      </c>
      <c r="AT66" s="516" t="str">
        <f t="shared" si="114"/>
        <v>-</v>
      </c>
      <c r="AU66" s="516" t="str">
        <f t="shared" si="114"/>
        <v>-</v>
      </c>
      <c r="AV66" s="516" t="str">
        <f t="shared" si="114"/>
        <v>-</v>
      </c>
      <c r="AW66" s="516" t="str">
        <f t="shared" si="114"/>
        <v>-</v>
      </c>
      <c r="AX66" s="516" t="str">
        <f t="shared" si="115"/>
        <v>-</v>
      </c>
      <c r="AY66" s="516" t="str">
        <f t="shared" si="115"/>
        <v>-</v>
      </c>
      <c r="AZ66" s="516" t="str">
        <f t="shared" si="115"/>
        <v>-</v>
      </c>
      <c r="BA66" s="516" t="str">
        <f t="shared" si="115"/>
        <v>-</v>
      </c>
      <c r="BB66" s="516" t="str">
        <f t="shared" si="115"/>
        <v>-</v>
      </c>
      <c r="BC66" s="516" t="str">
        <f t="shared" si="115"/>
        <v>-</v>
      </c>
      <c r="BD66" s="516" t="str">
        <f t="shared" si="115"/>
        <v>-</v>
      </c>
      <c r="BE66" s="516" t="str">
        <f t="shared" si="115"/>
        <v>-</v>
      </c>
      <c r="BF66" s="516" t="str">
        <f t="shared" si="115"/>
        <v>-</v>
      </c>
      <c r="BG66" s="516" t="str">
        <f t="shared" si="115"/>
        <v>-</v>
      </c>
      <c r="BH66" s="516" t="str">
        <f t="shared" si="116"/>
        <v>-</v>
      </c>
      <c r="BI66" s="516" t="str">
        <f t="shared" si="116"/>
        <v>-</v>
      </c>
      <c r="BJ66" s="516" t="str">
        <f t="shared" si="116"/>
        <v>-</v>
      </c>
      <c r="BK66" s="516" t="str">
        <f t="shared" si="116"/>
        <v>-</v>
      </c>
      <c r="BL66" s="516" t="str">
        <f t="shared" si="116"/>
        <v>-</v>
      </c>
      <c r="BM66" s="516" t="str">
        <f t="shared" si="116"/>
        <v>-</v>
      </c>
      <c r="BN66" s="516" t="str">
        <f t="shared" si="116"/>
        <v>-</v>
      </c>
      <c r="BO66" s="516" t="str">
        <f t="shared" si="116"/>
        <v>-</v>
      </c>
      <c r="BP66" s="516" t="str">
        <f t="shared" si="116"/>
        <v>-</v>
      </c>
      <c r="BQ66" s="516" t="str">
        <f t="shared" si="116"/>
        <v>-</v>
      </c>
      <c r="BR66" s="516" t="str">
        <f t="shared" si="10"/>
        <v>-------</v>
      </c>
      <c r="BS66" s="516" t="str">
        <f t="shared" si="11"/>
        <v>-</v>
      </c>
      <c r="BT66" s="454" t="str">
        <f>IF(INDEX(BR:BR,ROW())&lt;&gt;"-------",VLOOKUP($BR66,'CS Protocol Def'!$B:$O,12,FALSE),"-")</f>
        <v>-</v>
      </c>
      <c r="BU66" s="454" t="str">
        <f>IF(INDEX(BR:BR,ROW())&lt;&gt;"-------",VLOOKUP(INDEX(BR:BR,ROW()),'CS Protocol Def'!$B:$O,13,FALSE),"-")</f>
        <v>-</v>
      </c>
      <c r="BV66" s="454" t="str">
        <f>IF(INDEX(BR:BR,ROW())&lt;&gt;"-------",VLOOKUP($BR66,'CS Protocol Def'!$B:$P,15,FALSE),"-")</f>
        <v>-</v>
      </c>
      <c r="BW66" s="455" t="str">
        <f t="shared" si="12"/>
        <v>-</v>
      </c>
      <c r="BX66" s="515" t="str">
        <f>IF(INDEX(BR:BR,ROW())&lt;&gt;"-------",VLOOKUP($BR66,'CS Protocol Def'!$B:$Q,16,FALSE),"-")</f>
        <v>-</v>
      </c>
      <c r="BY66" s="455" t="str">
        <f>IF(INDEX(BR:BR,ROW())&lt;&gt;"-------",VLOOKUP(TEXT(BIN2DEC(CONCATENATE(K66,L66,M66,N66,O66,P66,Q66,R66,S66,T66)),"#"),'Country Codes'!A:B,2,FALSE),"-")</f>
        <v>-</v>
      </c>
      <c r="BZ66" s="491" t="str">
        <f>IF(BT66=BZ$3,VLOOKUP(CONCATENATE(X66,Y66,Z66,AA66,AB66,AC66),Characters!$B$3:$F$41,5,FALSE)&amp;
VLOOKUP(CONCATENATE(AD66,AE66,AF66,AG66,AH66,AI66),Characters!$B$3:$F$41,5,FALSE)&amp;
VLOOKUP(CONCATENATE(AJ66,AK66,AL66,AM66,AN66,AO66),Characters!$B$3:$F$41,5,FALSE)&amp;
VLOOKUP(CONCATENATE(AP66,AQ66,AR66,AS66,AT66,AU66),Characters!$B$3:$F$41,5,FALSE)&amp;
VLOOKUP(CONCATENATE(AV66,AW66,AX66,AY66,AZ66,BA66),Characters!$B$3:$F$41,5,FALSE)&amp;
VLOOKUP(CONCATENATE(BB66,BC66,BD66,BE66,BF66,BG66),Characters!$B$3:$F$41,5,FALSE)&amp;
VLOOKUP(CONCATENATE(BH66,BI66,BJ66,BK66,BL66,BM66),Characters!$B$3:$F$41,5,FALSE),"-")</f>
        <v>-</v>
      </c>
      <c r="CA66" s="471" t="str">
        <f t="shared" si="89"/>
        <v>-</v>
      </c>
      <c r="CB66" s="473" t="str">
        <f t="shared" si="90"/>
        <v>-</v>
      </c>
      <c r="CC66" s="475" t="str">
        <f t="shared" si="91"/>
        <v>-</v>
      </c>
      <c r="CD66" s="476" t="str">
        <f t="shared" si="92"/>
        <v>-</v>
      </c>
      <c r="CE66" s="476" t="str">
        <f t="shared" si="93"/>
        <v>-</v>
      </c>
      <c r="CF66" s="476" t="str">
        <f t="shared" si="94"/>
        <v>-</v>
      </c>
      <c r="CG66" s="476" t="str">
        <f t="shared" si="95"/>
        <v>-</v>
      </c>
      <c r="CH66" s="478" t="str">
        <f t="shared" si="96"/>
        <v>-</v>
      </c>
      <c r="CI66" s="480" t="str">
        <f t="shared" si="97"/>
        <v>-</v>
      </c>
      <c r="CJ66" s="480" t="str">
        <f t="shared" si="98"/>
        <v>-</v>
      </c>
      <c r="CK66" s="480" t="str">
        <f t="shared" si="99"/>
        <v>-</v>
      </c>
      <c r="CL66" s="480" t="str">
        <f t="shared" si="100"/>
        <v>-</v>
      </c>
      <c r="CM66" s="482" t="str">
        <f t="shared" si="101"/>
        <v>-</v>
      </c>
      <c r="CN66" s="483" t="str">
        <f t="shared" si="102"/>
        <v>-</v>
      </c>
      <c r="CO66" s="483" t="str">
        <f t="shared" si="103"/>
        <v>-</v>
      </c>
      <c r="CP66" s="483" t="str">
        <f t="shared" si="104"/>
        <v>-</v>
      </c>
      <c r="CQ66" s="493" t="str">
        <f t="shared" si="105"/>
        <v>-</v>
      </c>
      <c r="CR66" s="487" t="str">
        <f t="shared" si="106"/>
        <v>-</v>
      </c>
      <c r="CS66" s="490" t="str">
        <f t="shared" si="107"/>
        <v>-</v>
      </c>
      <c r="CT66" s="485" t="str">
        <f t="shared" si="108"/>
        <v>-</v>
      </c>
      <c r="CU66" s="485" t="str">
        <f t="shared" si="109"/>
        <v>-</v>
      </c>
      <c r="CV66" s="489" t="str">
        <f t="shared" si="110"/>
        <v>-</v>
      </c>
    </row>
    <row r="67" spans="6:100" x14ac:dyDescent="0.2">
      <c r="F67" s="495" t="str">
        <f t="shared" si="88"/>
        <v>-</v>
      </c>
      <c r="G67" s="495">
        <f t="shared" si="2"/>
        <v>0</v>
      </c>
      <c r="I67" s="456" t="str">
        <f t="shared" si="3"/>
        <v>-</v>
      </c>
      <c r="J67" s="516" t="str">
        <f t="shared" si="111"/>
        <v>-</v>
      </c>
      <c r="K67" s="516" t="str">
        <f t="shared" si="111"/>
        <v>-</v>
      </c>
      <c r="L67" s="516" t="str">
        <f t="shared" si="111"/>
        <v>-</v>
      </c>
      <c r="M67" s="516" t="str">
        <f t="shared" si="111"/>
        <v>-</v>
      </c>
      <c r="N67" s="516" t="str">
        <f t="shared" si="111"/>
        <v>-</v>
      </c>
      <c r="O67" s="516" t="str">
        <f t="shared" si="111"/>
        <v>-</v>
      </c>
      <c r="P67" s="516" t="str">
        <f t="shared" si="111"/>
        <v>-</v>
      </c>
      <c r="Q67" s="516" t="str">
        <f t="shared" si="111"/>
        <v>-</v>
      </c>
      <c r="R67" s="516" t="str">
        <f t="shared" si="111"/>
        <v>-</v>
      </c>
      <c r="S67" s="516" t="str">
        <f t="shared" si="111"/>
        <v>-</v>
      </c>
      <c r="T67" s="516" t="str">
        <f t="shared" si="112"/>
        <v>-</v>
      </c>
      <c r="U67" s="516" t="str">
        <f t="shared" si="112"/>
        <v>-</v>
      </c>
      <c r="V67" s="516" t="str">
        <f t="shared" si="112"/>
        <v>-</v>
      </c>
      <c r="W67" s="516" t="str">
        <f t="shared" si="112"/>
        <v>-</v>
      </c>
      <c r="X67" s="516" t="str">
        <f t="shared" si="112"/>
        <v>-</v>
      </c>
      <c r="Y67" s="516" t="str">
        <f t="shared" si="112"/>
        <v>-</v>
      </c>
      <c r="Z67" s="516" t="str">
        <f t="shared" si="112"/>
        <v>-</v>
      </c>
      <c r="AA67" s="516" t="str">
        <f t="shared" si="112"/>
        <v>-</v>
      </c>
      <c r="AB67" s="516" t="str">
        <f t="shared" si="112"/>
        <v>-</v>
      </c>
      <c r="AC67" s="516" t="str">
        <f t="shared" si="112"/>
        <v>-</v>
      </c>
      <c r="AD67" s="516" t="str">
        <f t="shared" si="113"/>
        <v>-</v>
      </c>
      <c r="AE67" s="516" t="str">
        <f t="shared" si="113"/>
        <v>-</v>
      </c>
      <c r="AF67" s="516" t="str">
        <f t="shared" si="113"/>
        <v>-</v>
      </c>
      <c r="AG67" s="516" t="str">
        <f t="shared" si="113"/>
        <v>-</v>
      </c>
      <c r="AH67" s="516" t="str">
        <f t="shared" si="113"/>
        <v>-</v>
      </c>
      <c r="AI67" s="516" t="str">
        <f t="shared" si="113"/>
        <v>-</v>
      </c>
      <c r="AJ67" s="516" t="str">
        <f t="shared" si="113"/>
        <v>-</v>
      </c>
      <c r="AK67" s="516" t="str">
        <f t="shared" si="113"/>
        <v>-</v>
      </c>
      <c r="AL67" s="516" t="str">
        <f t="shared" si="113"/>
        <v>-</v>
      </c>
      <c r="AM67" s="516" t="str">
        <f t="shared" si="113"/>
        <v>-</v>
      </c>
      <c r="AN67" s="516" t="str">
        <f t="shared" si="114"/>
        <v>-</v>
      </c>
      <c r="AO67" s="516" t="str">
        <f t="shared" si="114"/>
        <v>-</v>
      </c>
      <c r="AP67" s="516" t="str">
        <f t="shared" si="114"/>
        <v>-</v>
      </c>
      <c r="AQ67" s="516" t="str">
        <f t="shared" si="114"/>
        <v>-</v>
      </c>
      <c r="AR67" s="516" t="str">
        <f t="shared" si="114"/>
        <v>-</v>
      </c>
      <c r="AS67" s="516" t="str">
        <f t="shared" si="114"/>
        <v>-</v>
      </c>
      <c r="AT67" s="516" t="str">
        <f t="shared" si="114"/>
        <v>-</v>
      </c>
      <c r="AU67" s="516" t="str">
        <f t="shared" si="114"/>
        <v>-</v>
      </c>
      <c r="AV67" s="516" t="str">
        <f t="shared" si="114"/>
        <v>-</v>
      </c>
      <c r="AW67" s="516" t="str">
        <f t="shared" si="114"/>
        <v>-</v>
      </c>
      <c r="AX67" s="516" t="str">
        <f t="shared" si="115"/>
        <v>-</v>
      </c>
      <c r="AY67" s="516" t="str">
        <f t="shared" si="115"/>
        <v>-</v>
      </c>
      <c r="AZ67" s="516" t="str">
        <f t="shared" si="115"/>
        <v>-</v>
      </c>
      <c r="BA67" s="516" t="str">
        <f t="shared" si="115"/>
        <v>-</v>
      </c>
      <c r="BB67" s="516" t="str">
        <f t="shared" si="115"/>
        <v>-</v>
      </c>
      <c r="BC67" s="516" t="str">
        <f t="shared" si="115"/>
        <v>-</v>
      </c>
      <c r="BD67" s="516" t="str">
        <f t="shared" si="115"/>
        <v>-</v>
      </c>
      <c r="BE67" s="516" t="str">
        <f t="shared" si="115"/>
        <v>-</v>
      </c>
      <c r="BF67" s="516" t="str">
        <f t="shared" si="115"/>
        <v>-</v>
      </c>
      <c r="BG67" s="516" t="str">
        <f t="shared" si="115"/>
        <v>-</v>
      </c>
      <c r="BH67" s="516" t="str">
        <f t="shared" si="116"/>
        <v>-</v>
      </c>
      <c r="BI67" s="516" t="str">
        <f t="shared" si="116"/>
        <v>-</v>
      </c>
      <c r="BJ67" s="516" t="str">
        <f t="shared" si="116"/>
        <v>-</v>
      </c>
      <c r="BK67" s="516" t="str">
        <f t="shared" si="116"/>
        <v>-</v>
      </c>
      <c r="BL67" s="516" t="str">
        <f t="shared" si="116"/>
        <v>-</v>
      </c>
      <c r="BM67" s="516" t="str">
        <f t="shared" si="116"/>
        <v>-</v>
      </c>
      <c r="BN67" s="516" t="str">
        <f t="shared" si="116"/>
        <v>-</v>
      </c>
      <c r="BO67" s="516" t="str">
        <f t="shared" si="116"/>
        <v>-</v>
      </c>
      <c r="BP67" s="516" t="str">
        <f t="shared" si="116"/>
        <v>-</v>
      </c>
      <c r="BQ67" s="516" t="str">
        <f t="shared" si="116"/>
        <v>-</v>
      </c>
      <c r="BR67" s="516" t="str">
        <f t="shared" si="10"/>
        <v>-------</v>
      </c>
      <c r="BS67" s="516" t="str">
        <f t="shared" si="11"/>
        <v>-</v>
      </c>
      <c r="BT67" s="454" t="str">
        <f>IF(INDEX(BR:BR,ROW())&lt;&gt;"-------",VLOOKUP($BR67,'CS Protocol Def'!$B:$O,12,FALSE),"-")</f>
        <v>-</v>
      </c>
      <c r="BU67" s="454" t="str">
        <f>IF(INDEX(BR:BR,ROW())&lt;&gt;"-------",VLOOKUP(INDEX(BR:BR,ROW()),'CS Protocol Def'!$B:$O,13,FALSE),"-")</f>
        <v>-</v>
      </c>
      <c r="BV67" s="454" t="str">
        <f>IF(INDEX(BR:BR,ROW())&lt;&gt;"-------",VLOOKUP($BR67,'CS Protocol Def'!$B:$P,15,FALSE),"-")</f>
        <v>-</v>
      </c>
      <c r="BW67" s="455" t="str">
        <f t="shared" si="12"/>
        <v>-</v>
      </c>
      <c r="BX67" s="515" t="str">
        <f>IF(INDEX(BR:BR,ROW())&lt;&gt;"-------",VLOOKUP($BR67,'CS Protocol Def'!$B:$Q,16,FALSE),"-")</f>
        <v>-</v>
      </c>
      <c r="BY67" s="455" t="str">
        <f>IF(INDEX(BR:BR,ROW())&lt;&gt;"-------",VLOOKUP(TEXT(BIN2DEC(CONCATENATE(K67,L67,M67,N67,O67,P67,Q67,R67,S67,T67)),"#"),'Country Codes'!A:B,2,FALSE),"-")</f>
        <v>-</v>
      </c>
      <c r="BZ67" s="491" t="str">
        <f>IF(BT67=BZ$3,VLOOKUP(CONCATENATE(X67,Y67,Z67,AA67,AB67,AC67),Characters!$B$3:$F$41,5,FALSE)&amp;
VLOOKUP(CONCATENATE(AD67,AE67,AF67,AG67,AH67,AI67),Characters!$B$3:$F$41,5,FALSE)&amp;
VLOOKUP(CONCATENATE(AJ67,AK67,AL67,AM67,AN67,AO67),Characters!$B$3:$F$41,5,FALSE)&amp;
VLOOKUP(CONCATENATE(AP67,AQ67,AR67,AS67,AT67,AU67),Characters!$B$3:$F$41,5,FALSE)&amp;
VLOOKUP(CONCATENATE(AV67,AW67,AX67,AY67,AZ67,BA67),Characters!$B$3:$F$41,5,FALSE)&amp;
VLOOKUP(CONCATENATE(BB67,BC67,BD67,BE67,BF67,BG67),Characters!$B$3:$F$41,5,FALSE)&amp;
VLOOKUP(CONCATENATE(BH67,BI67,BJ67,BK67,BL67,BM67),Characters!$B$3:$F$41,5,FALSE),"-")</f>
        <v>-</v>
      </c>
      <c r="CA67" s="471" t="str">
        <f t="shared" si="89"/>
        <v>-</v>
      </c>
      <c r="CB67" s="473" t="str">
        <f t="shared" si="90"/>
        <v>-</v>
      </c>
      <c r="CC67" s="475" t="str">
        <f t="shared" si="91"/>
        <v>-</v>
      </c>
      <c r="CD67" s="476" t="str">
        <f t="shared" si="92"/>
        <v>-</v>
      </c>
      <c r="CE67" s="476" t="str">
        <f t="shared" si="93"/>
        <v>-</v>
      </c>
      <c r="CF67" s="476" t="str">
        <f t="shared" si="94"/>
        <v>-</v>
      </c>
      <c r="CG67" s="476" t="str">
        <f t="shared" si="95"/>
        <v>-</v>
      </c>
      <c r="CH67" s="478" t="str">
        <f t="shared" si="96"/>
        <v>-</v>
      </c>
      <c r="CI67" s="480" t="str">
        <f t="shared" si="97"/>
        <v>-</v>
      </c>
      <c r="CJ67" s="480" t="str">
        <f t="shared" si="98"/>
        <v>-</v>
      </c>
      <c r="CK67" s="480" t="str">
        <f t="shared" si="99"/>
        <v>-</v>
      </c>
      <c r="CL67" s="480" t="str">
        <f t="shared" si="100"/>
        <v>-</v>
      </c>
      <c r="CM67" s="482" t="str">
        <f t="shared" si="101"/>
        <v>-</v>
      </c>
      <c r="CN67" s="483" t="str">
        <f t="shared" si="102"/>
        <v>-</v>
      </c>
      <c r="CO67" s="483" t="str">
        <f t="shared" si="103"/>
        <v>-</v>
      </c>
      <c r="CP67" s="483" t="str">
        <f t="shared" si="104"/>
        <v>-</v>
      </c>
      <c r="CQ67" s="493" t="str">
        <f t="shared" si="105"/>
        <v>-</v>
      </c>
      <c r="CR67" s="487" t="str">
        <f t="shared" si="106"/>
        <v>-</v>
      </c>
      <c r="CS67" s="490" t="str">
        <f t="shared" si="107"/>
        <v>-</v>
      </c>
      <c r="CT67" s="485" t="str">
        <f t="shared" si="108"/>
        <v>-</v>
      </c>
      <c r="CU67" s="485" t="str">
        <f t="shared" si="109"/>
        <v>-</v>
      </c>
      <c r="CV67" s="489" t="str">
        <f t="shared" si="110"/>
        <v>-</v>
      </c>
    </row>
    <row r="68" spans="6:100" x14ac:dyDescent="0.2">
      <c r="F68" s="495" t="str">
        <f t="shared" si="88"/>
        <v>-</v>
      </c>
      <c r="G68" s="495">
        <f t="shared" si="2"/>
        <v>0</v>
      </c>
      <c r="I68" s="456" t="str">
        <f t="shared" si="3"/>
        <v>-</v>
      </c>
      <c r="J68" s="516" t="str">
        <f t="shared" si="111"/>
        <v>-</v>
      </c>
      <c r="K68" s="516" t="str">
        <f t="shared" si="111"/>
        <v>-</v>
      </c>
      <c r="L68" s="516" t="str">
        <f t="shared" si="111"/>
        <v>-</v>
      </c>
      <c r="M68" s="516" t="str">
        <f t="shared" si="111"/>
        <v>-</v>
      </c>
      <c r="N68" s="516" t="str">
        <f t="shared" si="111"/>
        <v>-</v>
      </c>
      <c r="O68" s="516" t="str">
        <f t="shared" si="111"/>
        <v>-</v>
      </c>
      <c r="P68" s="516" t="str">
        <f t="shared" si="111"/>
        <v>-</v>
      </c>
      <c r="Q68" s="516" t="str">
        <f t="shared" si="111"/>
        <v>-</v>
      </c>
      <c r="R68" s="516" t="str">
        <f t="shared" si="111"/>
        <v>-</v>
      </c>
      <c r="S68" s="516" t="str">
        <f t="shared" si="111"/>
        <v>-</v>
      </c>
      <c r="T68" s="516" t="str">
        <f t="shared" si="112"/>
        <v>-</v>
      </c>
      <c r="U68" s="516" t="str">
        <f t="shared" si="112"/>
        <v>-</v>
      </c>
      <c r="V68" s="516" t="str">
        <f t="shared" si="112"/>
        <v>-</v>
      </c>
      <c r="W68" s="516" t="str">
        <f t="shared" si="112"/>
        <v>-</v>
      </c>
      <c r="X68" s="516" t="str">
        <f t="shared" si="112"/>
        <v>-</v>
      </c>
      <c r="Y68" s="516" t="str">
        <f t="shared" si="112"/>
        <v>-</v>
      </c>
      <c r="Z68" s="516" t="str">
        <f t="shared" si="112"/>
        <v>-</v>
      </c>
      <c r="AA68" s="516" t="str">
        <f t="shared" si="112"/>
        <v>-</v>
      </c>
      <c r="AB68" s="516" t="str">
        <f t="shared" si="112"/>
        <v>-</v>
      </c>
      <c r="AC68" s="516" t="str">
        <f t="shared" si="112"/>
        <v>-</v>
      </c>
      <c r="AD68" s="516" t="str">
        <f t="shared" si="113"/>
        <v>-</v>
      </c>
      <c r="AE68" s="516" t="str">
        <f t="shared" si="113"/>
        <v>-</v>
      </c>
      <c r="AF68" s="516" t="str">
        <f t="shared" si="113"/>
        <v>-</v>
      </c>
      <c r="AG68" s="516" t="str">
        <f t="shared" si="113"/>
        <v>-</v>
      </c>
      <c r="AH68" s="516" t="str">
        <f t="shared" si="113"/>
        <v>-</v>
      </c>
      <c r="AI68" s="516" t="str">
        <f t="shared" si="113"/>
        <v>-</v>
      </c>
      <c r="AJ68" s="516" t="str">
        <f t="shared" si="113"/>
        <v>-</v>
      </c>
      <c r="AK68" s="516" t="str">
        <f t="shared" si="113"/>
        <v>-</v>
      </c>
      <c r="AL68" s="516" t="str">
        <f t="shared" si="113"/>
        <v>-</v>
      </c>
      <c r="AM68" s="516" t="str">
        <f t="shared" si="113"/>
        <v>-</v>
      </c>
      <c r="AN68" s="516" t="str">
        <f t="shared" si="114"/>
        <v>-</v>
      </c>
      <c r="AO68" s="516" t="str">
        <f t="shared" si="114"/>
        <v>-</v>
      </c>
      <c r="AP68" s="516" t="str">
        <f t="shared" si="114"/>
        <v>-</v>
      </c>
      <c r="AQ68" s="516" t="str">
        <f t="shared" si="114"/>
        <v>-</v>
      </c>
      <c r="AR68" s="516" t="str">
        <f t="shared" si="114"/>
        <v>-</v>
      </c>
      <c r="AS68" s="516" t="str">
        <f t="shared" si="114"/>
        <v>-</v>
      </c>
      <c r="AT68" s="516" t="str">
        <f t="shared" si="114"/>
        <v>-</v>
      </c>
      <c r="AU68" s="516" t="str">
        <f t="shared" si="114"/>
        <v>-</v>
      </c>
      <c r="AV68" s="516" t="str">
        <f t="shared" si="114"/>
        <v>-</v>
      </c>
      <c r="AW68" s="516" t="str">
        <f t="shared" si="114"/>
        <v>-</v>
      </c>
      <c r="AX68" s="516" t="str">
        <f t="shared" si="115"/>
        <v>-</v>
      </c>
      <c r="AY68" s="516" t="str">
        <f t="shared" si="115"/>
        <v>-</v>
      </c>
      <c r="AZ68" s="516" t="str">
        <f t="shared" si="115"/>
        <v>-</v>
      </c>
      <c r="BA68" s="516" t="str">
        <f t="shared" si="115"/>
        <v>-</v>
      </c>
      <c r="BB68" s="516" t="str">
        <f t="shared" si="115"/>
        <v>-</v>
      </c>
      <c r="BC68" s="516" t="str">
        <f t="shared" si="115"/>
        <v>-</v>
      </c>
      <c r="BD68" s="516" t="str">
        <f t="shared" si="115"/>
        <v>-</v>
      </c>
      <c r="BE68" s="516" t="str">
        <f t="shared" si="115"/>
        <v>-</v>
      </c>
      <c r="BF68" s="516" t="str">
        <f t="shared" si="115"/>
        <v>-</v>
      </c>
      <c r="BG68" s="516" t="str">
        <f t="shared" si="115"/>
        <v>-</v>
      </c>
      <c r="BH68" s="516" t="str">
        <f t="shared" si="116"/>
        <v>-</v>
      </c>
      <c r="BI68" s="516" t="str">
        <f t="shared" si="116"/>
        <v>-</v>
      </c>
      <c r="BJ68" s="516" t="str">
        <f t="shared" si="116"/>
        <v>-</v>
      </c>
      <c r="BK68" s="516" t="str">
        <f t="shared" si="116"/>
        <v>-</v>
      </c>
      <c r="BL68" s="516" t="str">
        <f t="shared" si="116"/>
        <v>-</v>
      </c>
      <c r="BM68" s="516" t="str">
        <f t="shared" si="116"/>
        <v>-</v>
      </c>
      <c r="BN68" s="516" t="str">
        <f t="shared" si="116"/>
        <v>-</v>
      </c>
      <c r="BO68" s="516" t="str">
        <f t="shared" si="116"/>
        <v>-</v>
      </c>
      <c r="BP68" s="516" t="str">
        <f t="shared" si="116"/>
        <v>-</v>
      </c>
      <c r="BQ68" s="516" t="str">
        <f t="shared" si="116"/>
        <v>-</v>
      </c>
      <c r="BR68" s="516" t="str">
        <f t="shared" si="10"/>
        <v>-------</v>
      </c>
      <c r="BS68" s="516" t="str">
        <f t="shared" si="11"/>
        <v>-</v>
      </c>
      <c r="BT68" s="454" t="str">
        <f>IF(INDEX(BR:BR,ROW())&lt;&gt;"-------",VLOOKUP($BR68,'CS Protocol Def'!$B:$O,12,FALSE),"-")</f>
        <v>-</v>
      </c>
      <c r="BU68" s="454" t="str">
        <f>IF(INDEX(BR:BR,ROW())&lt;&gt;"-------",VLOOKUP(INDEX(BR:BR,ROW()),'CS Protocol Def'!$B:$O,13,FALSE),"-")</f>
        <v>-</v>
      </c>
      <c r="BV68" s="454" t="str">
        <f>IF(INDEX(BR:BR,ROW())&lt;&gt;"-------",VLOOKUP($BR68,'CS Protocol Def'!$B:$P,15,FALSE),"-")</f>
        <v>-</v>
      </c>
      <c r="BW68" s="455" t="str">
        <f t="shared" si="12"/>
        <v>-</v>
      </c>
      <c r="BX68" s="515" t="str">
        <f>IF(INDEX(BR:BR,ROW())&lt;&gt;"-------",VLOOKUP($BR68,'CS Protocol Def'!$B:$Q,16,FALSE),"-")</f>
        <v>-</v>
      </c>
      <c r="BY68" s="455" t="str">
        <f>IF(INDEX(BR:BR,ROW())&lt;&gt;"-------",VLOOKUP(TEXT(BIN2DEC(CONCATENATE(K68,L68,M68,N68,O68,P68,Q68,R68,S68,T68)),"#"),'Country Codes'!A:B,2,FALSE),"-")</f>
        <v>-</v>
      </c>
      <c r="BZ68" s="491" t="str">
        <f>IF(BT68=BZ$3,VLOOKUP(CONCATENATE(X68,Y68,Z68,AA68,AB68,AC68),Characters!$B$3:$F$41,5,FALSE)&amp;
VLOOKUP(CONCATENATE(AD68,AE68,AF68,AG68,AH68,AI68),Characters!$B$3:$F$41,5,FALSE)&amp;
VLOOKUP(CONCATENATE(AJ68,AK68,AL68,AM68,AN68,AO68),Characters!$B$3:$F$41,5,FALSE)&amp;
VLOOKUP(CONCATENATE(AP68,AQ68,AR68,AS68,AT68,AU68),Characters!$B$3:$F$41,5,FALSE)&amp;
VLOOKUP(CONCATENATE(AV68,AW68,AX68,AY68,AZ68,BA68),Characters!$B$3:$F$41,5,FALSE)&amp;
VLOOKUP(CONCATENATE(BB68,BC68,BD68,BE68,BF68,BG68),Characters!$B$3:$F$41,5,FALSE)&amp;
VLOOKUP(CONCATENATE(BH68,BI68,BJ68,BK68,BL68,BM68),Characters!$B$3:$F$41,5,FALSE),"-")</f>
        <v>-</v>
      </c>
      <c r="CA68" s="471" t="str">
        <f t="shared" si="89"/>
        <v>-</v>
      </c>
      <c r="CB68" s="473" t="str">
        <f t="shared" si="90"/>
        <v>-</v>
      </c>
      <c r="CC68" s="475" t="str">
        <f t="shared" si="91"/>
        <v>-</v>
      </c>
      <c r="CD68" s="476" t="str">
        <f t="shared" si="92"/>
        <v>-</v>
      </c>
      <c r="CE68" s="476" t="str">
        <f t="shared" si="93"/>
        <v>-</v>
      </c>
      <c r="CF68" s="476" t="str">
        <f t="shared" si="94"/>
        <v>-</v>
      </c>
      <c r="CG68" s="476" t="str">
        <f t="shared" si="95"/>
        <v>-</v>
      </c>
      <c r="CH68" s="478" t="str">
        <f t="shared" si="96"/>
        <v>-</v>
      </c>
      <c r="CI68" s="480" t="str">
        <f t="shared" si="97"/>
        <v>-</v>
      </c>
      <c r="CJ68" s="480" t="str">
        <f t="shared" si="98"/>
        <v>-</v>
      </c>
      <c r="CK68" s="480" t="str">
        <f t="shared" si="99"/>
        <v>-</v>
      </c>
      <c r="CL68" s="480" t="str">
        <f t="shared" si="100"/>
        <v>-</v>
      </c>
      <c r="CM68" s="482" t="str">
        <f t="shared" si="101"/>
        <v>-</v>
      </c>
      <c r="CN68" s="483" t="str">
        <f t="shared" si="102"/>
        <v>-</v>
      </c>
      <c r="CO68" s="483" t="str">
        <f t="shared" si="103"/>
        <v>-</v>
      </c>
      <c r="CP68" s="483" t="str">
        <f t="shared" si="104"/>
        <v>-</v>
      </c>
      <c r="CQ68" s="493" t="str">
        <f t="shared" si="105"/>
        <v>-</v>
      </c>
      <c r="CR68" s="487" t="str">
        <f t="shared" si="106"/>
        <v>-</v>
      </c>
      <c r="CS68" s="490" t="str">
        <f t="shared" si="107"/>
        <v>-</v>
      </c>
      <c r="CT68" s="485" t="str">
        <f t="shared" si="108"/>
        <v>-</v>
      </c>
      <c r="CU68" s="485" t="str">
        <f t="shared" si="109"/>
        <v>-</v>
      </c>
      <c r="CV68" s="489" t="str">
        <f t="shared" si="110"/>
        <v>-</v>
      </c>
    </row>
    <row r="69" spans="6:100" x14ac:dyDescent="0.2">
      <c r="F69" s="495" t="str">
        <f t="shared" si="88"/>
        <v>-</v>
      </c>
      <c r="G69" s="495">
        <f t="shared" ref="G69:G132" si="117">COUNTIF(E:E,INDEX(E:E,ROW()))</f>
        <v>0</v>
      </c>
      <c r="I69" s="456" t="str">
        <f t="shared" ref="I69:I132" si="118">IF(LEN(INDEX(E:E,ROW()))=15,HEX2BIN(MID(INDEX(E:E,ROW()),1,1),4)&amp;
HEX2BIN(MID(INDEX(E:E,ROW()),2,1),4)&amp;
HEX2BIN(MID(INDEX(E:E,ROW()),3,1),4)&amp;
HEX2BIN(MID(INDEX(E:E,ROW()),4,1),4)&amp;
HEX2BIN(MID(INDEX(E:E,ROW()),5,1),4)&amp;
HEX2BIN(MID(INDEX(E:E,ROW()),6,1),4)&amp;
HEX2BIN(MID(INDEX(E:E,ROW()),7,1),4)&amp;
HEX2BIN(MID(INDEX(E:E,ROW()),8,1),4)&amp;
HEX2BIN(MID(INDEX(E:E,ROW()),9,1),4)&amp;
HEX2BIN(MID(INDEX(E:E,ROW()),10,1),4)&amp;
HEX2BIN(MID(INDEX(E:E,ROW()),11,1),4)&amp;
HEX2BIN(MID(INDEX(E:E,ROW()),12,1),4)&amp;
HEX2BIN(MID(INDEX(E:E,ROW()),13,1),4)&amp;
HEX2BIN(MID(INDEX(E:E,ROW()),14,1),4)&amp;
HEX2BIN(MID(INDEX(E:E,ROW()),15,1),4),"-")</f>
        <v>-</v>
      </c>
      <c r="J69" s="516" t="str">
        <f t="shared" si="111"/>
        <v>-</v>
      </c>
      <c r="K69" s="516" t="str">
        <f t="shared" si="111"/>
        <v>-</v>
      </c>
      <c r="L69" s="516" t="str">
        <f t="shared" si="111"/>
        <v>-</v>
      </c>
      <c r="M69" s="516" t="str">
        <f t="shared" si="111"/>
        <v>-</v>
      </c>
      <c r="N69" s="516" t="str">
        <f t="shared" si="111"/>
        <v>-</v>
      </c>
      <c r="O69" s="516" t="str">
        <f t="shared" si="111"/>
        <v>-</v>
      </c>
      <c r="P69" s="516" t="str">
        <f t="shared" si="111"/>
        <v>-</v>
      </c>
      <c r="Q69" s="516" t="str">
        <f t="shared" si="111"/>
        <v>-</v>
      </c>
      <c r="R69" s="516" t="str">
        <f t="shared" si="111"/>
        <v>-</v>
      </c>
      <c r="S69" s="516" t="str">
        <f t="shared" si="111"/>
        <v>-</v>
      </c>
      <c r="T69" s="516" t="str">
        <f t="shared" si="112"/>
        <v>-</v>
      </c>
      <c r="U69" s="516" t="str">
        <f t="shared" si="112"/>
        <v>-</v>
      </c>
      <c r="V69" s="516" t="str">
        <f t="shared" si="112"/>
        <v>-</v>
      </c>
      <c r="W69" s="516" t="str">
        <f t="shared" si="112"/>
        <v>-</v>
      </c>
      <c r="X69" s="516" t="str">
        <f t="shared" si="112"/>
        <v>-</v>
      </c>
      <c r="Y69" s="516" t="str">
        <f t="shared" si="112"/>
        <v>-</v>
      </c>
      <c r="Z69" s="516" t="str">
        <f t="shared" si="112"/>
        <v>-</v>
      </c>
      <c r="AA69" s="516" t="str">
        <f t="shared" si="112"/>
        <v>-</v>
      </c>
      <c r="AB69" s="516" t="str">
        <f t="shared" si="112"/>
        <v>-</v>
      </c>
      <c r="AC69" s="516" t="str">
        <f t="shared" si="112"/>
        <v>-</v>
      </c>
      <c r="AD69" s="516" t="str">
        <f t="shared" si="113"/>
        <v>-</v>
      </c>
      <c r="AE69" s="516" t="str">
        <f t="shared" si="113"/>
        <v>-</v>
      </c>
      <c r="AF69" s="516" t="str">
        <f t="shared" si="113"/>
        <v>-</v>
      </c>
      <c r="AG69" s="516" t="str">
        <f t="shared" si="113"/>
        <v>-</v>
      </c>
      <c r="AH69" s="516" t="str">
        <f t="shared" si="113"/>
        <v>-</v>
      </c>
      <c r="AI69" s="516" t="str">
        <f t="shared" si="113"/>
        <v>-</v>
      </c>
      <c r="AJ69" s="516" t="str">
        <f t="shared" si="113"/>
        <v>-</v>
      </c>
      <c r="AK69" s="516" t="str">
        <f t="shared" si="113"/>
        <v>-</v>
      </c>
      <c r="AL69" s="516" t="str">
        <f t="shared" si="113"/>
        <v>-</v>
      </c>
      <c r="AM69" s="516" t="str">
        <f t="shared" si="113"/>
        <v>-</v>
      </c>
      <c r="AN69" s="516" t="str">
        <f t="shared" si="114"/>
        <v>-</v>
      </c>
      <c r="AO69" s="516" t="str">
        <f t="shared" si="114"/>
        <v>-</v>
      </c>
      <c r="AP69" s="516" t="str">
        <f t="shared" si="114"/>
        <v>-</v>
      </c>
      <c r="AQ69" s="516" t="str">
        <f t="shared" si="114"/>
        <v>-</v>
      </c>
      <c r="AR69" s="516" t="str">
        <f t="shared" si="114"/>
        <v>-</v>
      </c>
      <c r="AS69" s="516" t="str">
        <f t="shared" si="114"/>
        <v>-</v>
      </c>
      <c r="AT69" s="516" t="str">
        <f t="shared" si="114"/>
        <v>-</v>
      </c>
      <c r="AU69" s="516" t="str">
        <f t="shared" si="114"/>
        <v>-</v>
      </c>
      <c r="AV69" s="516" t="str">
        <f t="shared" si="114"/>
        <v>-</v>
      </c>
      <c r="AW69" s="516" t="str">
        <f t="shared" si="114"/>
        <v>-</v>
      </c>
      <c r="AX69" s="516" t="str">
        <f t="shared" si="115"/>
        <v>-</v>
      </c>
      <c r="AY69" s="516" t="str">
        <f t="shared" si="115"/>
        <v>-</v>
      </c>
      <c r="AZ69" s="516" t="str">
        <f t="shared" si="115"/>
        <v>-</v>
      </c>
      <c r="BA69" s="516" t="str">
        <f t="shared" si="115"/>
        <v>-</v>
      </c>
      <c r="BB69" s="516" t="str">
        <f t="shared" si="115"/>
        <v>-</v>
      </c>
      <c r="BC69" s="516" t="str">
        <f t="shared" si="115"/>
        <v>-</v>
      </c>
      <c r="BD69" s="516" t="str">
        <f t="shared" si="115"/>
        <v>-</v>
      </c>
      <c r="BE69" s="516" t="str">
        <f t="shared" si="115"/>
        <v>-</v>
      </c>
      <c r="BF69" s="516" t="str">
        <f t="shared" si="115"/>
        <v>-</v>
      </c>
      <c r="BG69" s="516" t="str">
        <f t="shared" si="115"/>
        <v>-</v>
      </c>
      <c r="BH69" s="516" t="str">
        <f t="shared" si="116"/>
        <v>-</v>
      </c>
      <c r="BI69" s="516" t="str">
        <f t="shared" si="116"/>
        <v>-</v>
      </c>
      <c r="BJ69" s="516" t="str">
        <f t="shared" si="116"/>
        <v>-</v>
      </c>
      <c r="BK69" s="516" t="str">
        <f t="shared" si="116"/>
        <v>-</v>
      </c>
      <c r="BL69" s="516" t="str">
        <f t="shared" si="116"/>
        <v>-</v>
      </c>
      <c r="BM69" s="516" t="str">
        <f t="shared" si="116"/>
        <v>-</v>
      </c>
      <c r="BN69" s="516" t="str">
        <f t="shared" si="116"/>
        <v>-</v>
      </c>
      <c r="BO69" s="516" t="str">
        <f t="shared" si="116"/>
        <v>-</v>
      </c>
      <c r="BP69" s="516" t="str">
        <f t="shared" si="116"/>
        <v>-</v>
      </c>
      <c r="BQ69" s="516" t="str">
        <f t="shared" si="116"/>
        <v>-</v>
      </c>
      <c r="BR69" s="516" t="str">
        <f t="shared" ref="BR69:BR132" si="119">INDEX(J:J,ROW())&amp;CONCATENATE(INDEX(U:U,ROW(),,1),INDEX(V:V,ROW(),,1),INDEX(W:W,ROW(),,1),INDEX(X:X,ROW(),,1),INDEX(Y:Y,ROW(),,1),INDEX(Z:Z,ROW(),,1))</f>
        <v>-------</v>
      </c>
      <c r="BS69" s="516" t="str">
        <f t="shared" ref="BS69:BS132" si="120">INDEX(J:J,ROW())</f>
        <v>-</v>
      </c>
      <c r="BT69" s="454" t="str">
        <f>IF(INDEX(BR:BR,ROW())&lt;&gt;"-------",VLOOKUP($BR69,'CS Protocol Def'!$B:$O,12,FALSE),"-")</f>
        <v>-</v>
      </c>
      <c r="BU69" s="454" t="str">
        <f>IF(INDEX(BR:BR,ROW())&lt;&gt;"-------",VLOOKUP(INDEX(BR:BR,ROW()),'CS Protocol Def'!$B:$O,13,FALSE),"-")</f>
        <v>-</v>
      </c>
      <c r="BV69" s="454" t="str">
        <f>IF(INDEX(BR:BR,ROW())&lt;&gt;"-------",VLOOKUP($BR69,'CS Protocol Def'!$B:$P,15,FALSE),"-")</f>
        <v>-</v>
      </c>
      <c r="BW69" s="455" t="str">
        <f t="shared" ref="BW69:BW132" si="121">IF(INDEX(BR:BR,ROW())&lt;&gt;"-------",
IF(BT69="A2-A-3",BZ69&amp;" ("&amp;CA69&amp;", "&amp;CB69&amp;")",
IF(BT69="A2-A-4a",CN69,
IF(BT69="A2-A-4b",CI69&amp;" "&amp;CJ69 &amp; " ("&amp;CK69&amp;" "&amp;CL69&amp; " " &amp;CM69&amp;")",
IF(BT69="A2-A-4f",CD69&amp;" ("&amp;CE69&amp;","&amp;CF69&amp;","&amp;CG69&amp;","&amp;CH69&amp;")",
IF(BT69="A2-B-2",CS69,
IF(BT69="A2-B-3a",CV69,
IF(BT69="A2-B-3b",CT69&amp; " " &amp;CU69,
))))))),"-")</f>
        <v>-</v>
      </c>
      <c r="BX69" s="515" t="str">
        <f>IF(INDEX(BR:BR,ROW())&lt;&gt;"-------",VLOOKUP($BR69,'CS Protocol Def'!$B:$Q,16,FALSE),"-")</f>
        <v>-</v>
      </c>
      <c r="BY69" s="455" t="str">
        <f>IF(INDEX(BR:BR,ROW())&lt;&gt;"-------",VLOOKUP(TEXT(BIN2DEC(CONCATENATE(K69,L69,M69,N69,O69,P69,Q69,R69,S69,T69)),"#"),'Country Codes'!A:B,2,FALSE),"-")</f>
        <v>-</v>
      </c>
      <c r="BZ69" s="491" t="str">
        <f>IF(BT69=BZ$3,VLOOKUP(CONCATENATE(X69,Y69,Z69,AA69,AB69,AC69),Characters!$B$3:$F$41,5,FALSE)&amp;
VLOOKUP(CONCATENATE(AD69,AE69,AF69,AG69,AH69,AI69),Characters!$B$3:$F$41,5,FALSE)&amp;
VLOOKUP(CONCATENATE(AJ69,AK69,AL69,AM69,AN69,AO69),Characters!$B$3:$F$41,5,FALSE)&amp;
VLOOKUP(CONCATENATE(AP69,AQ69,AR69,AS69,AT69,AU69),Characters!$B$3:$F$41,5,FALSE)&amp;
VLOOKUP(CONCATENATE(AV69,AW69,AX69,AY69,AZ69,BA69),Characters!$B$3:$F$41,5,FALSE)&amp;
VLOOKUP(CONCATENATE(BB69,BC69,BD69,BE69,BF69,BG69),Characters!$B$3:$F$41,5,FALSE)&amp;
VLOOKUP(CONCATENATE(BH69,BI69,BJ69,BK69,BL69,BM69),Characters!$B$3:$F$41,5,FALSE),"-")</f>
        <v>-</v>
      </c>
      <c r="CA69" s="471" t="str">
        <f t="shared" si="89"/>
        <v>-</v>
      </c>
      <c r="CB69" s="473" t="str">
        <f t="shared" si="90"/>
        <v>-</v>
      </c>
      <c r="CC69" s="475" t="str">
        <f t="shared" si="91"/>
        <v>-</v>
      </c>
      <c r="CD69" s="476" t="str">
        <f t="shared" si="92"/>
        <v>-</v>
      </c>
      <c r="CE69" s="476" t="str">
        <f t="shared" si="93"/>
        <v>-</v>
      </c>
      <c r="CF69" s="476" t="str">
        <f t="shared" si="94"/>
        <v>-</v>
      </c>
      <c r="CG69" s="476" t="str">
        <f t="shared" si="95"/>
        <v>-</v>
      </c>
      <c r="CH69" s="478" t="str">
        <f t="shared" si="96"/>
        <v>-</v>
      </c>
      <c r="CI69" s="480" t="str">
        <f t="shared" si="97"/>
        <v>-</v>
      </c>
      <c r="CJ69" s="480" t="str">
        <f t="shared" si="98"/>
        <v>-</v>
      </c>
      <c r="CK69" s="480" t="str">
        <f t="shared" si="99"/>
        <v>-</v>
      </c>
      <c r="CL69" s="480" t="str">
        <f t="shared" si="100"/>
        <v>-</v>
      </c>
      <c r="CM69" s="482" t="str">
        <f t="shared" si="101"/>
        <v>-</v>
      </c>
      <c r="CN69" s="483" t="str">
        <f t="shared" si="102"/>
        <v>-</v>
      </c>
      <c r="CO69" s="483" t="str">
        <f t="shared" si="103"/>
        <v>-</v>
      </c>
      <c r="CP69" s="483" t="str">
        <f t="shared" si="104"/>
        <v>-</v>
      </c>
      <c r="CQ69" s="493" t="str">
        <f t="shared" si="105"/>
        <v>-</v>
      </c>
      <c r="CR69" s="487" t="str">
        <f t="shared" si="106"/>
        <v>-</v>
      </c>
      <c r="CS69" s="490" t="str">
        <f t="shared" si="107"/>
        <v>-</v>
      </c>
      <c r="CT69" s="485" t="str">
        <f t="shared" si="108"/>
        <v>-</v>
      </c>
      <c r="CU69" s="485" t="str">
        <f t="shared" si="109"/>
        <v>-</v>
      </c>
      <c r="CV69" s="489" t="str">
        <f t="shared" si="110"/>
        <v>-</v>
      </c>
    </row>
    <row r="70" spans="6:100" x14ac:dyDescent="0.2">
      <c r="F70" s="495" t="str">
        <f t="shared" si="88"/>
        <v>-</v>
      </c>
      <c r="G70" s="495">
        <f t="shared" si="117"/>
        <v>0</v>
      </c>
      <c r="I70" s="456" t="str">
        <f t="shared" si="118"/>
        <v>-</v>
      </c>
      <c r="J70" s="516" t="str">
        <f t="shared" si="111"/>
        <v>-</v>
      </c>
      <c r="K70" s="516" t="str">
        <f t="shared" si="111"/>
        <v>-</v>
      </c>
      <c r="L70" s="516" t="str">
        <f t="shared" si="111"/>
        <v>-</v>
      </c>
      <c r="M70" s="516" t="str">
        <f t="shared" si="111"/>
        <v>-</v>
      </c>
      <c r="N70" s="516" t="str">
        <f t="shared" si="111"/>
        <v>-</v>
      </c>
      <c r="O70" s="516" t="str">
        <f t="shared" si="111"/>
        <v>-</v>
      </c>
      <c r="P70" s="516" t="str">
        <f t="shared" si="111"/>
        <v>-</v>
      </c>
      <c r="Q70" s="516" t="str">
        <f t="shared" si="111"/>
        <v>-</v>
      </c>
      <c r="R70" s="516" t="str">
        <f t="shared" si="111"/>
        <v>-</v>
      </c>
      <c r="S70" s="516" t="str">
        <f t="shared" si="111"/>
        <v>-</v>
      </c>
      <c r="T70" s="516" t="str">
        <f t="shared" si="112"/>
        <v>-</v>
      </c>
      <c r="U70" s="516" t="str">
        <f t="shared" si="112"/>
        <v>-</v>
      </c>
      <c r="V70" s="516" t="str">
        <f t="shared" si="112"/>
        <v>-</v>
      </c>
      <c r="W70" s="516" t="str">
        <f t="shared" si="112"/>
        <v>-</v>
      </c>
      <c r="X70" s="516" t="str">
        <f t="shared" si="112"/>
        <v>-</v>
      </c>
      <c r="Y70" s="516" t="str">
        <f t="shared" si="112"/>
        <v>-</v>
      </c>
      <c r="Z70" s="516" t="str">
        <f t="shared" si="112"/>
        <v>-</v>
      </c>
      <c r="AA70" s="516" t="str">
        <f t="shared" si="112"/>
        <v>-</v>
      </c>
      <c r="AB70" s="516" t="str">
        <f t="shared" si="112"/>
        <v>-</v>
      </c>
      <c r="AC70" s="516" t="str">
        <f t="shared" si="112"/>
        <v>-</v>
      </c>
      <c r="AD70" s="516" t="str">
        <f t="shared" si="113"/>
        <v>-</v>
      </c>
      <c r="AE70" s="516" t="str">
        <f t="shared" si="113"/>
        <v>-</v>
      </c>
      <c r="AF70" s="516" t="str">
        <f t="shared" si="113"/>
        <v>-</v>
      </c>
      <c r="AG70" s="516" t="str">
        <f t="shared" si="113"/>
        <v>-</v>
      </c>
      <c r="AH70" s="516" t="str">
        <f t="shared" si="113"/>
        <v>-</v>
      </c>
      <c r="AI70" s="516" t="str">
        <f t="shared" si="113"/>
        <v>-</v>
      </c>
      <c r="AJ70" s="516" t="str">
        <f t="shared" si="113"/>
        <v>-</v>
      </c>
      <c r="AK70" s="516" t="str">
        <f t="shared" si="113"/>
        <v>-</v>
      </c>
      <c r="AL70" s="516" t="str">
        <f t="shared" si="113"/>
        <v>-</v>
      </c>
      <c r="AM70" s="516" t="str">
        <f t="shared" si="113"/>
        <v>-</v>
      </c>
      <c r="AN70" s="516" t="str">
        <f t="shared" si="114"/>
        <v>-</v>
      </c>
      <c r="AO70" s="516" t="str">
        <f t="shared" si="114"/>
        <v>-</v>
      </c>
      <c r="AP70" s="516" t="str">
        <f t="shared" si="114"/>
        <v>-</v>
      </c>
      <c r="AQ70" s="516" t="str">
        <f t="shared" si="114"/>
        <v>-</v>
      </c>
      <c r="AR70" s="516" t="str">
        <f t="shared" si="114"/>
        <v>-</v>
      </c>
      <c r="AS70" s="516" t="str">
        <f t="shared" si="114"/>
        <v>-</v>
      </c>
      <c r="AT70" s="516" t="str">
        <f t="shared" si="114"/>
        <v>-</v>
      </c>
      <c r="AU70" s="516" t="str">
        <f t="shared" si="114"/>
        <v>-</v>
      </c>
      <c r="AV70" s="516" t="str">
        <f t="shared" si="114"/>
        <v>-</v>
      </c>
      <c r="AW70" s="516" t="str">
        <f t="shared" si="114"/>
        <v>-</v>
      </c>
      <c r="AX70" s="516" t="str">
        <f t="shared" si="115"/>
        <v>-</v>
      </c>
      <c r="AY70" s="516" t="str">
        <f t="shared" si="115"/>
        <v>-</v>
      </c>
      <c r="AZ70" s="516" t="str">
        <f t="shared" si="115"/>
        <v>-</v>
      </c>
      <c r="BA70" s="516" t="str">
        <f t="shared" si="115"/>
        <v>-</v>
      </c>
      <c r="BB70" s="516" t="str">
        <f t="shared" si="115"/>
        <v>-</v>
      </c>
      <c r="BC70" s="516" t="str">
        <f t="shared" si="115"/>
        <v>-</v>
      </c>
      <c r="BD70" s="516" t="str">
        <f t="shared" si="115"/>
        <v>-</v>
      </c>
      <c r="BE70" s="516" t="str">
        <f t="shared" si="115"/>
        <v>-</v>
      </c>
      <c r="BF70" s="516" t="str">
        <f t="shared" si="115"/>
        <v>-</v>
      </c>
      <c r="BG70" s="516" t="str">
        <f t="shared" si="115"/>
        <v>-</v>
      </c>
      <c r="BH70" s="516" t="str">
        <f t="shared" si="116"/>
        <v>-</v>
      </c>
      <c r="BI70" s="516" t="str">
        <f t="shared" si="116"/>
        <v>-</v>
      </c>
      <c r="BJ70" s="516" t="str">
        <f t="shared" si="116"/>
        <v>-</v>
      </c>
      <c r="BK70" s="516" t="str">
        <f t="shared" si="116"/>
        <v>-</v>
      </c>
      <c r="BL70" s="516" t="str">
        <f t="shared" si="116"/>
        <v>-</v>
      </c>
      <c r="BM70" s="516" t="str">
        <f t="shared" si="116"/>
        <v>-</v>
      </c>
      <c r="BN70" s="516" t="str">
        <f t="shared" si="116"/>
        <v>-</v>
      </c>
      <c r="BO70" s="516" t="str">
        <f t="shared" si="116"/>
        <v>-</v>
      </c>
      <c r="BP70" s="516" t="str">
        <f t="shared" si="116"/>
        <v>-</v>
      </c>
      <c r="BQ70" s="516" t="str">
        <f t="shared" si="116"/>
        <v>-</v>
      </c>
      <c r="BR70" s="516" t="str">
        <f t="shared" si="119"/>
        <v>-------</v>
      </c>
      <c r="BS70" s="516" t="str">
        <f t="shared" si="120"/>
        <v>-</v>
      </c>
      <c r="BT70" s="454" t="str">
        <f>IF(INDEX(BR:BR,ROW())&lt;&gt;"-------",VLOOKUP($BR70,'CS Protocol Def'!$B:$O,12,FALSE),"-")</f>
        <v>-</v>
      </c>
      <c r="BU70" s="454" t="str">
        <f>IF(INDEX(BR:BR,ROW())&lt;&gt;"-------",VLOOKUP(INDEX(BR:BR,ROW()),'CS Protocol Def'!$B:$O,13,FALSE),"-")</f>
        <v>-</v>
      </c>
      <c r="BV70" s="454" t="str">
        <f>IF(INDEX(BR:BR,ROW())&lt;&gt;"-------",VLOOKUP($BR70,'CS Protocol Def'!$B:$P,15,FALSE),"-")</f>
        <v>-</v>
      </c>
      <c r="BW70" s="455" t="str">
        <f t="shared" si="121"/>
        <v>-</v>
      </c>
      <c r="BX70" s="515" t="str">
        <f>IF(INDEX(BR:BR,ROW())&lt;&gt;"-------",VLOOKUP($BR70,'CS Protocol Def'!$B:$Q,16,FALSE),"-")</f>
        <v>-</v>
      </c>
      <c r="BY70" s="455" t="str">
        <f>IF(INDEX(BR:BR,ROW())&lt;&gt;"-------",VLOOKUP(TEXT(BIN2DEC(CONCATENATE(K70,L70,M70,N70,O70,P70,Q70,R70,S70,T70)),"#"),'Country Codes'!A:B,2,FALSE),"-")</f>
        <v>-</v>
      </c>
      <c r="BZ70" s="491" t="str">
        <f>IF(BT70=BZ$3,VLOOKUP(CONCATENATE(X70,Y70,Z70,AA70,AB70,AC70),Characters!$B$3:$F$41,5,FALSE)&amp;
VLOOKUP(CONCATENATE(AD70,AE70,AF70,AG70,AH70,AI70),Characters!$B$3:$F$41,5,FALSE)&amp;
VLOOKUP(CONCATENATE(AJ70,AK70,AL70,AM70,AN70,AO70),Characters!$B$3:$F$41,5,FALSE)&amp;
VLOOKUP(CONCATENATE(AP70,AQ70,AR70,AS70,AT70,AU70),Characters!$B$3:$F$41,5,FALSE)&amp;
VLOOKUP(CONCATENATE(AV70,AW70,AX70,AY70,AZ70,BA70),Characters!$B$3:$F$41,5,FALSE)&amp;
VLOOKUP(CONCATENATE(BB70,BC70,BD70,BE70,BF70,BG70),Characters!$B$3:$F$41,5,FALSE)&amp;
VLOOKUP(CONCATENATE(BH70,BI70,BJ70,BK70,BL70,BM70),Characters!$B$3:$F$41,5,FALSE),"-")</f>
        <v>-</v>
      </c>
      <c r="CA70" s="471" t="str">
        <f t="shared" si="89"/>
        <v>-</v>
      </c>
      <c r="CB70" s="473" t="str">
        <f t="shared" si="90"/>
        <v>-</v>
      </c>
      <c r="CC70" s="475" t="str">
        <f t="shared" si="91"/>
        <v>-</v>
      </c>
      <c r="CD70" s="476" t="str">
        <f t="shared" si="92"/>
        <v>-</v>
      </c>
      <c r="CE70" s="476" t="str">
        <f t="shared" si="93"/>
        <v>-</v>
      </c>
      <c r="CF70" s="476" t="str">
        <f t="shared" si="94"/>
        <v>-</v>
      </c>
      <c r="CG70" s="476" t="str">
        <f t="shared" si="95"/>
        <v>-</v>
      </c>
      <c r="CH70" s="478" t="str">
        <f t="shared" si="96"/>
        <v>-</v>
      </c>
      <c r="CI70" s="480" t="str">
        <f t="shared" si="97"/>
        <v>-</v>
      </c>
      <c r="CJ70" s="480" t="str">
        <f t="shared" si="98"/>
        <v>-</v>
      </c>
      <c r="CK70" s="480" t="str">
        <f t="shared" si="99"/>
        <v>-</v>
      </c>
      <c r="CL70" s="480" t="str">
        <f t="shared" si="100"/>
        <v>-</v>
      </c>
      <c r="CM70" s="482" t="str">
        <f t="shared" si="101"/>
        <v>-</v>
      </c>
      <c r="CN70" s="483" t="str">
        <f t="shared" si="102"/>
        <v>-</v>
      </c>
      <c r="CO70" s="483" t="str">
        <f t="shared" si="103"/>
        <v>-</v>
      </c>
      <c r="CP70" s="483" t="str">
        <f t="shared" si="104"/>
        <v>-</v>
      </c>
      <c r="CQ70" s="493" t="str">
        <f t="shared" si="105"/>
        <v>-</v>
      </c>
      <c r="CR70" s="487" t="str">
        <f t="shared" si="106"/>
        <v>-</v>
      </c>
      <c r="CS70" s="490" t="str">
        <f t="shared" si="107"/>
        <v>-</v>
      </c>
      <c r="CT70" s="485" t="str">
        <f t="shared" si="108"/>
        <v>-</v>
      </c>
      <c r="CU70" s="485" t="str">
        <f t="shared" si="109"/>
        <v>-</v>
      </c>
      <c r="CV70" s="489" t="str">
        <f t="shared" si="110"/>
        <v>-</v>
      </c>
    </row>
    <row r="71" spans="6:100" x14ac:dyDescent="0.2">
      <c r="F71" s="495" t="str">
        <f t="shared" si="88"/>
        <v>-</v>
      </c>
      <c r="G71" s="495">
        <f t="shared" si="117"/>
        <v>0</v>
      </c>
      <c r="I71" s="456" t="str">
        <f t="shared" si="118"/>
        <v>-</v>
      </c>
      <c r="J71" s="516" t="str">
        <f t="shared" si="111"/>
        <v>-</v>
      </c>
      <c r="K71" s="516" t="str">
        <f t="shared" si="111"/>
        <v>-</v>
      </c>
      <c r="L71" s="516" t="str">
        <f t="shared" si="111"/>
        <v>-</v>
      </c>
      <c r="M71" s="516" t="str">
        <f t="shared" si="111"/>
        <v>-</v>
      </c>
      <c r="N71" s="516" t="str">
        <f t="shared" si="111"/>
        <v>-</v>
      </c>
      <c r="O71" s="516" t="str">
        <f t="shared" si="111"/>
        <v>-</v>
      </c>
      <c r="P71" s="516" t="str">
        <f t="shared" si="111"/>
        <v>-</v>
      </c>
      <c r="Q71" s="516" t="str">
        <f t="shared" si="111"/>
        <v>-</v>
      </c>
      <c r="R71" s="516" t="str">
        <f t="shared" si="111"/>
        <v>-</v>
      </c>
      <c r="S71" s="516" t="str">
        <f t="shared" si="111"/>
        <v>-</v>
      </c>
      <c r="T71" s="516" t="str">
        <f t="shared" si="112"/>
        <v>-</v>
      </c>
      <c r="U71" s="516" t="str">
        <f t="shared" si="112"/>
        <v>-</v>
      </c>
      <c r="V71" s="516" t="str">
        <f t="shared" si="112"/>
        <v>-</v>
      </c>
      <c r="W71" s="516" t="str">
        <f t="shared" si="112"/>
        <v>-</v>
      </c>
      <c r="X71" s="516" t="str">
        <f t="shared" si="112"/>
        <v>-</v>
      </c>
      <c r="Y71" s="516" t="str">
        <f t="shared" si="112"/>
        <v>-</v>
      </c>
      <c r="Z71" s="516" t="str">
        <f t="shared" si="112"/>
        <v>-</v>
      </c>
      <c r="AA71" s="516" t="str">
        <f t="shared" si="112"/>
        <v>-</v>
      </c>
      <c r="AB71" s="516" t="str">
        <f t="shared" si="112"/>
        <v>-</v>
      </c>
      <c r="AC71" s="516" t="str">
        <f t="shared" si="112"/>
        <v>-</v>
      </c>
      <c r="AD71" s="516" t="str">
        <f t="shared" si="113"/>
        <v>-</v>
      </c>
      <c r="AE71" s="516" t="str">
        <f t="shared" si="113"/>
        <v>-</v>
      </c>
      <c r="AF71" s="516" t="str">
        <f t="shared" si="113"/>
        <v>-</v>
      </c>
      <c r="AG71" s="516" t="str">
        <f t="shared" si="113"/>
        <v>-</v>
      </c>
      <c r="AH71" s="516" t="str">
        <f t="shared" si="113"/>
        <v>-</v>
      </c>
      <c r="AI71" s="516" t="str">
        <f t="shared" si="113"/>
        <v>-</v>
      </c>
      <c r="AJ71" s="516" t="str">
        <f t="shared" si="113"/>
        <v>-</v>
      </c>
      <c r="AK71" s="516" t="str">
        <f t="shared" si="113"/>
        <v>-</v>
      </c>
      <c r="AL71" s="516" t="str">
        <f t="shared" si="113"/>
        <v>-</v>
      </c>
      <c r="AM71" s="516" t="str">
        <f t="shared" si="113"/>
        <v>-</v>
      </c>
      <c r="AN71" s="516" t="str">
        <f t="shared" si="114"/>
        <v>-</v>
      </c>
      <c r="AO71" s="516" t="str">
        <f t="shared" si="114"/>
        <v>-</v>
      </c>
      <c r="AP71" s="516" t="str">
        <f t="shared" si="114"/>
        <v>-</v>
      </c>
      <c r="AQ71" s="516" t="str">
        <f t="shared" si="114"/>
        <v>-</v>
      </c>
      <c r="AR71" s="516" t="str">
        <f t="shared" si="114"/>
        <v>-</v>
      </c>
      <c r="AS71" s="516" t="str">
        <f t="shared" si="114"/>
        <v>-</v>
      </c>
      <c r="AT71" s="516" t="str">
        <f t="shared" si="114"/>
        <v>-</v>
      </c>
      <c r="AU71" s="516" t="str">
        <f t="shared" si="114"/>
        <v>-</v>
      </c>
      <c r="AV71" s="516" t="str">
        <f t="shared" si="114"/>
        <v>-</v>
      </c>
      <c r="AW71" s="516" t="str">
        <f t="shared" si="114"/>
        <v>-</v>
      </c>
      <c r="AX71" s="516" t="str">
        <f t="shared" si="115"/>
        <v>-</v>
      </c>
      <c r="AY71" s="516" t="str">
        <f t="shared" si="115"/>
        <v>-</v>
      </c>
      <c r="AZ71" s="516" t="str">
        <f t="shared" si="115"/>
        <v>-</v>
      </c>
      <c r="BA71" s="516" t="str">
        <f t="shared" si="115"/>
        <v>-</v>
      </c>
      <c r="BB71" s="516" t="str">
        <f t="shared" si="115"/>
        <v>-</v>
      </c>
      <c r="BC71" s="516" t="str">
        <f t="shared" si="115"/>
        <v>-</v>
      </c>
      <c r="BD71" s="516" t="str">
        <f t="shared" si="115"/>
        <v>-</v>
      </c>
      <c r="BE71" s="516" t="str">
        <f t="shared" si="115"/>
        <v>-</v>
      </c>
      <c r="BF71" s="516" t="str">
        <f t="shared" si="115"/>
        <v>-</v>
      </c>
      <c r="BG71" s="516" t="str">
        <f t="shared" si="115"/>
        <v>-</v>
      </c>
      <c r="BH71" s="516" t="str">
        <f t="shared" si="116"/>
        <v>-</v>
      </c>
      <c r="BI71" s="516" t="str">
        <f t="shared" si="116"/>
        <v>-</v>
      </c>
      <c r="BJ71" s="516" t="str">
        <f t="shared" si="116"/>
        <v>-</v>
      </c>
      <c r="BK71" s="516" t="str">
        <f t="shared" si="116"/>
        <v>-</v>
      </c>
      <c r="BL71" s="516" t="str">
        <f t="shared" si="116"/>
        <v>-</v>
      </c>
      <c r="BM71" s="516" t="str">
        <f t="shared" si="116"/>
        <v>-</v>
      </c>
      <c r="BN71" s="516" t="str">
        <f t="shared" si="116"/>
        <v>-</v>
      </c>
      <c r="BO71" s="516" t="str">
        <f t="shared" si="116"/>
        <v>-</v>
      </c>
      <c r="BP71" s="516" t="str">
        <f t="shared" si="116"/>
        <v>-</v>
      </c>
      <c r="BQ71" s="516" t="str">
        <f t="shared" si="116"/>
        <v>-</v>
      </c>
      <c r="BR71" s="516" t="str">
        <f t="shared" si="119"/>
        <v>-------</v>
      </c>
      <c r="BS71" s="516" t="str">
        <f t="shared" si="120"/>
        <v>-</v>
      </c>
      <c r="BT71" s="454" t="str">
        <f>IF(INDEX(BR:BR,ROW())&lt;&gt;"-------",VLOOKUP($BR71,'CS Protocol Def'!$B:$O,12,FALSE),"-")</f>
        <v>-</v>
      </c>
      <c r="BU71" s="454" t="str">
        <f>IF(INDEX(BR:BR,ROW())&lt;&gt;"-------",VLOOKUP(INDEX(BR:BR,ROW()),'CS Protocol Def'!$B:$O,13,FALSE),"-")</f>
        <v>-</v>
      </c>
      <c r="BV71" s="454" t="str">
        <f>IF(INDEX(BR:BR,ROW())&lt;&gt;"-------",VLOOKUP($BR71,'CS Protocol Def'!$B:$P,15,FALSE),"-")</f>
        <v>-</v>
      </c>
      <c r="BW71" s="455" t="str">
        <f t="shared" si="121"/>
        <v>-</v>
      </c>
      <c r="BX71" s="515" t="str">
        <f>IF(INDEX(BR:BR,ROW())&lt;&gt;"-------",VLOOKUP($BR71,'CS Protocol Def'!$B:$Q,16,FALSE),"-")</f>
        <v>-</v>
      </c>
      <c r="BY71" s="455" t="str">
        <f>IF(INDEX(BR:BR,ROW())&lt;&gt;"-------",VLOOKUP(TEXT(BIN2DEC(CONCATENATE(K71,L71,M71,N71,O71,P71,Q71,R71,S71,T71)),"#"),'Country Codes'!A:B,2,FALSE),"-")</f>
        <v>-</v>
      </c>
      <c r="BZ71" s="491" t="str">
        <f>IF(BT71=BZ$3,VLOOKUP(CONCATENATE(X71,Y71,Z71,AA71,AB71,AC71),Characters!$B$3:$F$41,5,FALSE)&amp;
VLOOKUP(CONCATENATE(AD71,AE71,AF71,AG71,AH71,AI71),Characters!$B$3:$F$41,5,FALSE)&amp;
VLOOKUP(CONCATENATE(AJ71,AK71,AL71,AM71,AN71,AO71),Characters!$B$3:$F$41,5,FALSE)&amp;
VLOOKUP(CONCATENATE(AP71,AQ71,AR71,AS71,AT71,AU71),Characters!$B$3:$F$41,5,FALSE)&amp;
VLOOKUP(CONCATENATE(AV71,AW71,AX71,AY71,AZ71,BA71),Characters!$B$3:$F$41,5,FALSE)&amp;
VLOOKUP(CONCATENATE(BB71,BC71,BD71,BE71,BF71,BG71),Characters!$B$3:$F$41,5,FALSE)&amp;
VLOOKUP(CONCATENATE(BH71,BI71,BJ71,BK71,BL71,BM71),Characters!$B$3:$F$41,5,FALSE),"-")</f>
        <v>-</v>
      </c>
      <c r="CA71" s="471" t="str">
        <f t="shared" si="89"/>
        <v>-</v>
      </c>
      <c r="CB71" s="473" t="str">
        <f t="shared" si="90"/>
        <v>-</v>
      </c>
      <c r="CC71" s="475" t="str">
        <f t="shared" si="91"/>
        <v>-</v>
      </c>
      <c r="CD71" s="476" t="str">
        <f t="shared" si="92"/>
        <v>-</v>
      </c>
      <c r="CE71" s="476" t="str">
        <f t="shared" si="93"/>
        <v>-</v>
      </c>
      <c r="CF71" s="476" t="str">
        <f t="shared" si="94"/>
        <v>-</v>
      </c>
      <c r="CG71" s="476" t="str">
        <f t="shared" si="95"/>
        <v>-</v>
      </c>
      <c r="CH71" s="478" t="str">
        <f t="shared" si="96"/>
        <v>-</v>
      </c>
      <c r="CI71" s="480" t="str">
        <f t="shared" si="97"/>
        <v>-</v>
      </c>
      <c r="CJ71" s="480" t="str">
        <f t="shared" si="98"/>
        <v>-</v>
      </c>
      <c r="CK71" s="480" t="str">
        <f t="shared" si="99"/>
        <v>-</v>
      </c>
      <c r="CL71" s="480" t="str">
        <f t="shared" si="100"/>
        <v>-</v>
      </c>
      <c r="CM71" s="482" t="str">
        <f t="shared" si="101"/>
        <v>-</v>
      </c>
      <c r="CN71" s="483" t="str">
        <f t="shared" si="102"/>
        <v>-</v>
      </c>
      <c r="CO71" s="483" t="str">
        <f t="shared" si="103"/>
        <v>-</v>
      </c>
      <c r="CP71" s="483" t="str">
        <f t="shared" si="104"/>
        <v>-</v>
      </c>
      <c r="CQ71" s="493" t="str">
        <f t="shared" si="105"/>
        <v>-</v>
      </c>
      <c r="CR71" s="487" t="str">
        <f t="shared" si="106"/>
        <v>-</v>
      </c>
      <c r="CS71" s="490" t="str">
        <f t="shared" si="107"/>
        <v>-</v>
      </c>
      <c r="CT71" s="485" t="str">
        <f t="shared" si="108"/>
        <v>-</v>
      </c>
      <c r="CU71" s="485" t="str">
        <f t="shared" si="109"/>
        <v>-</v>
      </c>
      <c r="CV71" s="489" t="str">
        <f t="shared" si="110"/>
        <v>-</v>
      </c>
    </row>
    <row r="72" spans="6:100" x14ac:dyDescent="0.2">
      <c r="F72" s="495" t="str">
        <f t="shared" si="88"/>
        <v>-</v>
      </c>
      <c r="G72" s="495">
        <f t="shared" si="117"/>
        <v>0</v>
      </c>
      <c r="I72" s="456" t="str">
        <f t="shared" si="118"/>
        <v>-</v>
      </c>
      <c r="J72" s="516" t="str">
        <f t="shared" si="111"/>
        <v>-</v>
      </c>
      <c r="K72" s="516" t="str">
        <f t="shared" si="111"/>
        <v>-</v>
      </c>
      <c r="L72" s="516" t="str">
        <f t="shared" si="111"/>
        <v>-</v>
      </c>
      <c r="M72" s="516" t="str">
        <f t="shared" si="111"/>
        <v>-</v>
      </c>
      <c r="N72" s="516" t="str">
        <f t="shared" si="111"/>
        <v>-</v>
      </c>
      <c r="O72" s="516" t="str">
        <f t="shared" si="111"/>
        <v>-</v>
      </c>
      <c r="P72" s="516" t="str">
        <f t="shared" si="111"/>
        <v>-</v>
      </c>
      <c r="Q72" s="516" t="str">
        <f t="shared" si="111"/>
        <v>-</v>
      </c>
      <c r="R72" s="516" t="str">
        <f t="shared" si="111"/>
        <v>-</v>
      </c>
      <c r="S72" s="516" t="str">
        <f t="shared" si="111"/>
        <v>-</v>
      </c>
      <c r="T72" s="516" t="str">
        <f t="shared" si="112"/>
        <v>-</v>
      </c>
      <c r="U72" s="516" t="str">
        <f t="shared" si="112"/>
        <v>-</v>
      </c>
      <c r="V72" s="516" t="str">
        <f t="shared" si="112"/>
        <v>-</v>
      </c>
      <c r="W72" s="516" t="str">
        <f t="shared" si="112"/>
        <v>-</v>
      </c>
      <c r="X72" s="516" t="str">
        <f t="shared" si="112"/>
        <v>-</v>
      </c>
      <c r="Y72" s="516" t="str">
        <f t="shared" si="112"/>
        <v>-</v>
      </c>
      <c r="Z72" s="516" t="str">
        <f t="shared" si="112"/>
        <v>-</v>
      </c>
      <c r="AA72" s="516" t="str">
        <f t="shared" si="112"/>
        <v>-</v>
      </c>
      <c r="AB72" s="516" t="str">
        <f t="shared" si="112"/>
        <v>-</v>
      </c>
      <c r="AC72" s="516" t="str">
        <f t="shared" si="112"/>
        <v>-</v>
      </c>
      <c r="AD72" s="516" t="str">
        <f t="shared" si="113"/>
        <v>-</v>
      </c>
      <c r="AE72" s="516" t="str">
        <f t="shared" si="113"/>
        <v>-</v>
      </c>
      <c r="AF72" s="516" t="str">
        <f t="shared" si="113"/>
        <v>-</v>
      </c>
      <c r="AG72" s="516" t="str">
        <f t="shared" si="113"/>
        <v>-</v>
      </c>
      <c r="AH72" s="516" t="str">
        <f t="shared" si="113"/>
        <v>-</v>
      </c>
      <c r="AI72" s="516" t="str">
        <f t="shared" si="113"/>
        <v>-</v>
      </c>
      <c r="AJ72" s="516" t="str">
        <f t="shared" si="113"/>
        <v>-</v>
      </c>
      <c r="AK72" s="516" t="str">
        <f t="shared" si="113"/>
        <v>-</v>
      </c>
      <c r="AL72" s="516" t="str">
        <f t="shared" si="113"/>
        <v>-</v>
      </c>
      <c r="AM72" s="516" t="str">
        <f t="shared" si="113"/>
        <v>-</v>
      </c>
      <c r="AN72" s="516" t="str">
        <f t="shared" si="114"/>
        <v>-</v>
      </c>
      <c r="AO72" s="516" t="str">
        <f t="shared" si="114"/>
        <v>-</v>
      </c>
      <c r="AP72" s="516" t="str">
        <f t="shared" si="114"/>
        <v>-</v>
      </c>
      <c r="AQ72" s="516" t="str">
        <f t="shared" si="114"/>
        <v>-</v>
      </c>
      <c r="AR72" s="516" t="str">
        <f t="shared" si="114"/>
        <v>-</v>
      </c>
      <c r="AS72" s="516" t="str">
        <f t="shared" si="114"/>
        <v>-</v>
      </c>
      <c r="AT72" s="516" t="str">
        <f t="shared" si="114"/>
        <v>-</v>
      </c>
      <c r="AU72" s="516" t="str">
        <f t="shared" si="114"/>
        <v>-</v>
      </c>
      <c r="AV72" s="516" t="str">
        <f t="shared" si="114"/>
        <v>-</v>
      </c>
      <c r="AW72" s="516" t="str">
        <f t="shared" si="114"/>
        <v>-</v>
      </c>
      <c r="AX72" s="516" t="str">
        <f t="shared" si="115"/>
        <v>-</v>
      </c>
      <c r="AY72" s="516" t="str">
        <f t="shared" si="115"/>
        <v>-</v>
      </c>
      <c r="AZ72" s="516" t="str">
        <f t="shared" si="115"/>
        <v>-</v>
      </c>
      <c r="BA72" s="516" t="str">
        <f t="shared" si="115"/>
        <v>-</v>
      </c>
      <c r="BB72" s="516" t="str">
        <f t="shared" si="115"/>
        <v>-</v>
      </c>
      <c r="BC72" s="516" t="str">
        <f t="shared" si="115"/>
        <v>-</v>
      </c>
      <c r="BD72" s="516" t="str">
        <f t="shared" si="115"/>
        <v>-</v>
      </c>
      <c r="BE72" s="516" t="str">
        <f t="shared" si="115"/>
        <v>-</v>
      </c>
      <c r="BF72" s="516" t="str">
        <f t="shared" si="115"/>
        <v>-</v>
      </c>
      <c r="BG72" s="516" t="str">
        <f t="shared" si="115"/>
        <v>-</v>
      </c>
      <c r="BH72" s="516" t="str">
        <f t="shared" si="116"/>
        <v>-</v>
      </c>
      <c r="BI72" s="516" t="str">
        <f t="shared" si="116"/>
        <v>-</v>
      </c>
      <c r="BJ72" s="516" t="str">
        <f t="shared" si="116"/>
        <v>-</v>
      </c>
      <c r="BK72" s="516" t="str">
        <f t="shared" si="116"/>
        <v>-</v>
      </c>
      <c r="BL72" s="516" t="str">
        <f t="shared" si="116"/>
        <v>-</v>
      </c>
      <c r="BM72" s="516" t="str">
        <f t="shared" si="116"/>
        <v>-</v>
      </c>
      <c r="BN72" s="516" t="str">
        <f t="shared" si="116"/>
        <v>-</v>
      </c>
      <c r="BO72" s="516" t="str">
        <f t="shared" si="116"/>
        <v>-</v>
      </c>
      <c r="BP72" s="516" t="str">
        <f t="shared" si="116"/>
        <v>-</v>
      </c>
      <c r="BQ72" s="516" t="str">
        <f t="shared" si="116"/>
        <v>-</v>
      </c>
      <c r="BR72" s="516" t="str">
        <f t="shared" si="119"/>
        <v>-------</v>
      </c>
      <c r="BS72" s="516" t="str">
        <f t="shared" si="120"/>
        <v>-</v>
      </c>
      <c r="BT72" s="454" t="str">
        <f>IF(INDEX(BR:BR,ROW())&lt;&gt;"-------",VLOOKUP($BR72,'CS Protocol Def'!$B:$O,12,FALSE),"-")</f>
        <v>-</v>
      </c>
      <c r="BU72" s="454" t="str">
        <f>IF(INDEX(BR:BR,ROW())&lt;&gt;"-------",VLOOKUP(INDEX(BR:BR,ROW()),'CS Protocol Def'!$B:$O,13,FALSE),"-")</f>
        <v>-</v>
      </c>
      <c r="BV72" s="454" t="str">
        <f>IF(INDEX(BR:BR,ROW())&lt;&gt;"-------",VLOOKUP($BR72,'CS Protocol Def'!$B:$P,15,FALSE),"-")</f>
        <v>-</v>
      </c>
      <c r="BW72" s="455" t="str">
        <f t="shared" si="121"/>
        <v>-</v>
      </c>
      <c r="BX72" s="515" t="str">
        <f>IF(INDEX(BR:BR,ROW())&lt;&gt;"-------",VLOOKUP($BR72,'CS Protocol Def'!$B:$Q,16,FALSE),"-")</f>
        <v>-</v>
      </c>
      <c r="BY72" s="455" t="str">
        <f>IF(INDEX(BR:BR,ROW())&lt;&gt;"-------",VLOOKUP(TEXT(BIN2DEC(CONCATENATE(K72,L72,M72,N72,O72,P72,Q72,R72,S72,T72)),"#"),'Country Codes'!A:B,2,FALSE),"-")</f>
        <v>-</v>
      </c>
      <c r="BZ72" s="491" t="str">
        <f>IF(BT72=BZ$3,VLOOKUP(CONCATENATE(X72,Y72,Z72,AA72,AB72,AC72),Characters!$B$3:$F$41,5,FALSE)&amp;
VLOOKUP(CONCATENATE(AD72,AE72,AF72,AG72,AH72,AI72),Characters!$B$3:$F$41,5,FALSE)&amp;
VLOOKUP(CONCATENATE(AJ72,AK72,AL72,AM72,AN72,AO72),Characters!$B$3:$F$41,5,FALSE)&amp;
VLOOKUP(CONCATENATE(AP72,AQ72,AR72,AS72,AT72,AU72),Characters!$B$3:$F$41,5,FALSE)&amp;
VLOOKUP(CONCATENATE(AV72,AW72,AX72,AY72,AZ72,BA72),Characters!$B$3:$F$41,5,FALSE)&amp;
VLOOKUP(CONCATENATE(BB72,BC72,BD72,BE72,BF72,BG72),Characters!$B$3:$F$41,5,FALSE)&amp;
VLOOKUP(CONCATENATE(BH72,BI72,BJ72,BK72,BL72,BM72),Characters!$B$3:$F$41,5,FALSE),"-")</f>
        <v>-</v>
      </c>
      <c r="CA72" s="471" t="str">
        <f t="shared" si="89"/>
        <v>-</v>
      </c>
      <c r="CB72" s="473" t="str">
        <f t="shared" si="90"/>
        <v>-</v>
      </c>
      <c r="CC72" s="475" t="str">
        <f t="shared" si="91"/>
        <v>-</v>
      </c>
      <c r="CD72" s="476" t="str">
        <f t="shared" si="92"/>
        <v>-</v>
      </c>
      <c r="CE72" s="476" t="str">
        <f t="shared" si="93"/>
        <v>-</v>
      </c>
      <c r="CF72" s="476" t="str">
        <f t="shared" si="94"/>
        <v>-</v>
      </c>
      <c r="CG72" s="476" t="str">
        <f t="shared" si="95"/>
        <v>-</v>
      </c>
      <c r="CH72" s="478" t="str">
        <f t="shared" si="96"/>
        <v>-</v>
      </c>
      <c r="CI72" s="480" t="str">
        <f t="shared" si="97"/>
        <v>-</v>
      </c>
      <c r="CJ72" s="480" t="str">
        <f t="shared" si="98"/>
        <v>-</v>
      </c>
      <c r="CK72" s="480" t="str">
        <f t="shared" si="99"/>
        <v>-</v>
      </c>
      <c r="CL72" s="480" t="str">
        <f t="shared" si="100"/>
        <v>-</v>
      </c>
      <c r="CM72" s="482" t="str">
        <f t="shared" si="101"/>
        <v>-</v>
      </c>
      <c r="CN72" s="483" t="str">
        <f t="shared" si="102"/>
        <v>-</v>
      </c>
      <c r="CO72" s="483" t="str">
        <f t="shared" si="103"/>
        <v>-</v>
      </c>
      <c r="CP72" s="483" t="str">
        <f t="shared" si="104"/>
        <v>-</v>
      </c>
      <c r="CQ72" s="493" t="str">
        <f t="shared" si="105"/>
        <v>-</v>
      </c>
      <c r="CR72" s="487" t="str">
        <f t="shared" si="106"/>
        <v>-</v>
      </c>
      <c r="CS72" s="490" t="str">
        <f t="shared" si="107"/>
        <v>-</v>
      </c>
      <c r="CT72" s="485" t="str">
        <f t="shared" si="108"/>
        <v>-</v>
      </c>
      <c r="CU72" s="485" t="str">
        <f t="shared" si="109"/>
        <v>-</v>
      </c>
      <c r="CV72" s="489" t="str">
        <f t="shared" si="110"/>
        <v>-</v>
      </c>
    </row>
    <row r="73" spans="6:100" x14ac:dyDescent="0.2">
      <c r="F73" s="495" t="str">
        <f t="shared" si="88"/>
        <v>-</v>
      </c>
      <c r="G73" s="495">
        <f t="shared" si="117"/>
        <v>0</v>
      </c>
      <c r="I73" s="456" t="str">
        <f t="shared" si="118"/>
        <v>-</v>
      </c>
      <c r="J73" s="516" t="str">
        <f t="shared" si="111"/>
        <v>-</v>
      </c>
      <c r="K73" s="516" t="str">
        <f t="shared" si="111"/>
        <v>-</v>
      </c>
      <c r="L73" s="516" t="str">
        <f t="shared" si="111"/>
        <v>-</v>
      </c>
      <c r="M73" s="516" t="str">
        <f t="shared" si="111"/>
        <v>-</v>
      </c>
      <c r="N73" s="516" t="str">
        <f t="shared" si="111"/>
        <v>-</v>
      </c>
      <c r="O73" s="516" t="str">
        <f t="shared" si="111"/>
        <v>-</v>
      </c>
      <c r="P73" s="516" t="str">
        <f t="shared" si="111"/>
        <v>-</v>
      </c>
      <c r="Q73" s="516" t="str">
        <f t="shared" si="111"/>
        <v>-</v>
      </c>
      <c r="R73" s="516" t="str">
        <f t="shared" si="111"/>
        <v>-</v>
      </c>
      <c r="S73" s="516" t="str">
        <f t="shared" si="111"/>
        <v>-</v>
      </c>
      <c r="T73" s="516" t="str">
        <f t="shared" si="112"/>
        <v>-</v>
      </c>
      <c r="U73" s="516" t="str">
        <f t="shared" si="112"/>
        <v>-</v>
      </c>
      <c r="V73" s="516" t="str">
        <f t="shared" si="112"/>
        <v>-</v>
      </c>
      <c r="W73" s="516" t="str">
        <f t="shared" si="112"/>
        <v>-</v>
      </c>
      <c r="X73" s="516" t="str">
        <f t="shared" si="112"/>
        <v>-</v>
      </c>
      <c r="Y73" s="516" t="str">
        <f t="shared" si="112"/>
        <v>-</v>
      </c>
      <c r="Z73" s="516" t="str">
        <f t="shared" si="112"/>
        <v>-</v>
      </c>
      <c r="AA73" s="516" t="str">
        <f t="shared" si="112"/>
        <v>-</v>
      </c>
      <c r="AB73" s="516" t="str">
        <f t="shared" si="112"/>
        <v>-</v>
      </c>
      <c r="AC73" s="516" t="str">
        <f t="shared" si="112"/>
        <v>-</v>
      </c>
      <c r="AD73" s="516" t="str">
        <f t="shared" si="113"/>
        <v>-</v>
      </c>
      <c r="AE73" s="516" t="str">
        <f t="shared" si="113"/>
        <v>-</v>
      </c>
      <c r="AF73" s="516" t="str">
        <f t="shared" si="113"/>
        <v>-</v>
      </c>
      <c r="AG73" s="516" t="str">
        <f t="shared" si="113"/>
        <v>-</v>
      </c>
      <c r="AH73" s="516" t="str">
        <f t="shared" si="113"/>
        <v>-</v>
      </c>
      <c r="AI73" s="516" t="str">
        <f t="shared" si="113"/>
        <v>-</v>
      </c>
      <c r="AJ73" s="516" t="str">
        <f t="shared" si="113"/>
        <v>-</v>
      </c>
      <c r="AK73" s="516" t="str">
        <f t="shared" si="113"/>
        <v>-</v>
      </c>
      <c r="AL73" s="516" t="str">
        <f t="shared" si="113"/>
        <v>-</v>
      </c>
      <c r="AM73" s="516" t="str">
        <f t="shared" si="113"/>
        <v>-</v>
      </c>
      <c r="AN73" s="516" t="str">
        <f t="shared" si="114"/>
        <v>-</v>
      </c>
      <c r="AO73" s="516" t="str">
        <f t="shared" si="114"/>
        <v>-</v>
      </c>
      <c r="AP73" s="516" t="str">
        <f t="shared" si="114"/>
        <v>-</v>
      </c>
      <c r="AQ73" s="516" t="str">
        <f t="shared" si="114"/>
        <v>-</v>
      </c>
      <c r="AR73" s="516" t="str">
        <f t="shared" si="114"/>
        <v>-</v>
      </c>
      <c r="AS73" s="516" t="str">
        <f t="shared" si="114"/>
        <v>-</v>
      </c>
      <c r="AT73" s="516" t="str">
        <f t="shared" si="114"/>
        <v>-</v>
      </c>
      <c r="AU73" s="516" t="str">
        <f t="shared" si="114"/>
        <v>-</v>
      </c>
      <c r="AV73" s="516" t="str">
        <f t="shared" si="114"/>
        <v>-</v>
      </c>
      <c r="AW73" s="516" t="str">
        <f t="shared" si="114"/>
        <v>-</v>
      </c>
      <c r="AX73" s="516" t="str">
        <f t="shared" si="115"/>
        <v>-</v>
      </c>
      <c r="AY73" s="516" t="str">
        <f t="shared" si="115"/>
        <v>-</v>
      </c>
      <c r="AZ73" s="516" t="str">
        <f t="shared" si="115"/>
        <v>-</v>
      </c>
      <c r="BA73" s="516" t="str">
        <f t="shared" si="115"/>
        <v>-</v>
      </c>
      <c r="BB73" s="516" t="str">
        <f t="shared" si="115"/>
        <v>-</v>
      </c>
      <c r="BC73" s="516" t="str">
        <f t="shared" si="115"/>
        <v>-</v>
      </c>
      <c r="BD73" s="516" t="str">
        <f t="shared" si="115"/>
        <v>-</v>
      </c>
      <c r="BE73" s="516" t="str">
        <f t="shared" si="115"/>
        <v>-</v>
      </c>
      <c r="BF73" s="516" t="str">
        <f t="shared" si="115"/>
        <v>-</v>
      </c>
      <c r="BG73" s="516" t="str">
        <f t="shared" si="115"/>
        <v>-</v>
      </c>
      <c r="BH73" s="516" t="str">
        <f t="shared" si="116"/>
        <v>-</v>
      </c>
      <c r="BI73" s="516" t="str">
        <f t="shared" si="116"/>
        <v>-</v>
      </c>
      <c r="BJ73" s="516" t="str">
        <f t="shared" si="116"/>
        <v>-</v>
      </c>
      <c r="BK73" s="516" t="str">
        <f t="shared" si="116"/>
        <v>-</v>
      </c>
      <c r="BL73" s="516" t="str">
        <f t="shared" si="116"/>
        <v>-</v>
      </c>
      <c r="BM73" s="516" t="str">
        <f t="shared" si="116"/>
        <v>-</v>
      </c>
      <c r="BN73" s="516" t="str">
        <f t="shared" si="116"/>
        <v>-</v>
      </c>
      <c r="BO73" s="516" t="str">
        <f t="shared" si="116"/>
        <v>-</v>
      </c>
      <c r="BP73" s="516" t="str">
        <f t="shared" si="116"/>
        <v>-</v>
      </c>
      <c r="BQ73" s="516" t="str">
        <f t="shared" si="116"/>
        <v>-</v>
      </c>
      <c r="BR73" s="516" t="str">
        <f t="shared" si="119"/>
        <v>-------</v>
      </c>
      <c r="BS73" s="516" t="str">
        <f t="shared" si="120"/>
        <v>-</v>
      </c>
      <c r="BT73" s="454" t="str">
        <f>IF(INDEX(BR:BR,ROW())&lt;&gt;"-------",VLOOKUP($BR73,'CS Protocol Def'!$B:$O,12,FALSE),"-")</f>
        <v>-</v>
      </c>
      <c r="BU73" s="454" t="str">
        <f>IF(INDEX(BR:BR,ROW())&lt;&gt;"-------",VLOOKUP(INDEX(BR:BR,ROW()),'CS Protocol Def'!$B:$O,13,FALSE),"-")</f>
        <v>-</v>
      </c>
      <c r="BV73" s="454" t="str">
        <f>IF(INDEX(BR:BR,ROW())&lt;&gt;"-------",VLOOKUP($BR73,'CS Protocol Def'!$B:$P,15,FALSE),"-")</f>
        <v>-</v>
      </c>
      <c r="BW73" s="455" t="str">
        <f t="shared" si="121"/>
        <v>-</v>
      </c>
      <c r="BX73" s="515" t="str">
        <f>IF(INDEX(BR:BR,ROW())&lt;&gt;"-------",VLOOKUP($BR73,'CS Protocol Def'!$B:$Q,16,FALSE),"-")</f>
        <v>-</v>
      </c>
      <c r="BY73" s="455" t="str">
        <f>IF(INDEX(BR:BR,ROW())&lt;&gt;"-------",VLOOKUP(TEXT(BIN2DEC(CONCATENATE(K73,L73,M73,N73,O73,P73,Q73,R73,S73,T73)),"#"),'Country Codes'!A:B,2,FALSE),"-")</f>
        <v>-</v>
      </c>
      <c r="BZ73" s="491" t="str">
        <f>IF(BT73=BZ$3,VLOOKUP(CONCATENATE(X73,Y73,Z73,AA73,AB73,AC73),Characters!$B$3:$F$41,5,FALSE)&amp;
VLOOKUP(CONCATENATE(AD73,AE73,AF73,AG73,AH73,AI73),Characters!$B$3:$F$41,5,FALSE)&amp;
VLOOKUP(CONCATENATE(AJ73,AK73,AL73,AM73,AN73,AO73),Characters!$B$3:$F$41,5,FALSE)&amp;
VLOOKUP(CONCATENATE(AP73,AQ73,AR73,AS73,AT73,AU73),Characters!$B$3:$F$41,5,FALSE)&amp;
VLOOKUP(CONCATENATE(AV73,AW73,AX73,AY73,AZ73,BA73),Characters!$B$3:$F$41,5,FALSE)&amp;
VLOOKUP(CONCATENATE(BB73,BC73,BD73,BE73,BF73,BG73),Characters!$B$3:$F$41,5,FALSE)&amp;
VLOOKUP(CONCATENATE(BH73,BI73,BJ73,BK73,BL73,BM73),Characters!$B$3:$F$41,5,FALSE),"-")</f>
        <v>-</v>
      </c>
      <c r="CA73" s="471" t="str">
        <f t="shared" si="89"/>
        <v>-</v>
      </c>
      <c r="CB73" s="473" t="str">
        <f t="shared" si="90"/>
        <v>-</v>
      </c>
      <c r="CC73" s="475" t="str">
        <f t="shared" si="91"/>
        <v>-</v>
      </c>
      <c r="CD73" s="476" t="str">
        <f t="shared" si="92"/>
        <v>-</v>
      </c>
      <c r="CE73" s="476" t="str">
        <f t="shared" si="93"/>
        <v>-</v>
      </c>
      <c r="CF73" s="476" t="str">
        <f t="shared" si="94"/>
        <v>-</v>
      </c>
      <c r="CG73" s="476" t="str">
        <f t="shared" si="95"/>
        <v>-</v>
      </c>
      <c r="CH73" s="478" t="str">
        <f t="shared" si="96"/>
        <v>-</v>
      </c>
      <c r="CI73" s="480" t="str">
        <f t="shared" si="97"/>
        <v>-</v>
      </c>
      <c r="CJ73" s="480" t="str">
        <f t="shared" si="98"/>
        <v>-</v>
      </c>
      <c r="CK73" s="480" t="str">
        <f t="shared" si="99"/>
        <v>-</v>
      </c>
      <c r="CL73" s="480" t="str">
        <f t="shared" si="100"/>
        <v>-</v>
      </c>
      <c r="CM73" s="482" t="str">
        <f t="shared" si="101"/>
        <v>-</v>
      </c>
      <c r="CN73" s="483" t="str">
        <f t="shared" si="102"/>
        <v>-</v>
      </c>
      <c r="CO73" s="483" t="str">
        <f t="shared" si="103"/>
        <v>-</v>
      </c>
      <c r="CP73" s="483" t="str">
        <f t="shared" si="104"/>
        <v>-</v>
      </c>
      <c r="CQ73" s="493" t="str">
        <f t="shared" si="105"/>
        <v>-</v>
      </c>
      <c r="CR73" s="487" t="str">
        <f t="shared" si="106"/>
        <v>-</v>
      </c>
      <c r="CS73" s="490" t="str">
        <f t="shared" si="107"/>
        <v>-</v>
      </c>
      <c r="CT73" s="485" t="str">
        <f t="shared" si="108"/>
        <v>-</v>
      </c>
      <c r="CU73" s="485" t="str">
        <f t="shared" si="109"/>
        <v>-</v>
      </c>
      <c r="CV73" s="489" t="str">
        <f t="shared" si="110"/>
        <v>-</v>
      </c>
    </row>
    <row r="74" spans="6:100" x14ac:dyDescent="0.2">
      <c r="F74" s="495" t="str">
        <f t="shared" si="88"/>
        <v>-</v>
      </c>
      <c r="G74" s="495">
        <f t="shared" si="117"/>
        <v>0</v>
      </c>
      <c r="I74" s="456" t="str">
        <f t="shared" si="118"/>
        <v>-</v>
      </c>
      <c r="J74" s="516" t="str">
        <f t="shared" si="111"/>
        <v>-</v>
      </c>
      <c r="K74" s="516" t="str">
        <f t="shared" si="111"/>
        <v>-</v>
      </c>
      <c r="L74" s="516" t="str">
        <f t="shared" si="111"/>
        <v>-</v>
      </c>
      <c r="M74" s="516" t="str">
        <f t="shared" si="111"/>
        <v>-</v>
      </c>
      <c r="N74" s="516" t="str">
        <f t="shared" si="111"/>
        <v>-</v>
      </c>
      <c r="O74" s="516" t="str">
        <f t="shared" si="111"/>
        <v>-</v>
      </c>
      <c r="P74" s="516" t="str">
        <f t="shared" si="111"/>
        <v>-</v>
      </c>
      <c r="Q74" s="516" t="str">
        <f t="shared" si="111"/>
        <v>-</v>
      </c>
      <c r="R74" s="516" t="str">
        <f t="shared" si="111"/>
        <v>-</v>
      </c>
      <c r="S74" s="516" t="str">
        <f t="shared" si="111"/>
        <v>-</v>
      </c>
      <c r="T74" s="516" t="str">
        <f t="shared" si="112"/>
        <v>-</v>
      </c>
      <c r="U74" s="516" t="str">
        <f t="shared" si="112"/>
        <v>-</v>
      </c>
      <c r="V74" s="516" t="str">
        <f t="shared" si="112"/>
        <v>-</v>
      </c>
      <c r="W74" s="516" t="str">
        <f t="shared" si="112"/>
        <v>-</v>
      </c>
      <c r="X74" s="516" t="str">
        <f t="shared" si="112"/>
        <v>-</v>
      </c>
      <c r="Y74" s="516" t="str">
        <f t="shared" si="112"/>
        <v>-</v>
      </c>
      <c r="Z74" s="516" t="str">
        <f t="shared" si="112"/>
        <v>-</v>
      </c>
      <c r="AA74" s="516" t="str">
        <f t="shared" si="112"/>
        <v>-</v>
      </c>
      <c r="AB74" s="516" t="str">
        <f t="shared" si="112"/>
        <v>-</v>
      </c>
      <c r="AC74" s="516" t="str">
        <f t="shared" si="112"/>
        <v>-</v>
      </c>
      <c r="AD74" s="516" t="str">
        <f t="shared" si="113"/>
        <v>-</v>
      </c>
      <c r="AE74" s="516" t="str">
        <f t="shared" si="113"/>
        <v>-</v>
      </c>
      <c r="AF74" s="516" t="str">
        <f t="shared" si="113"/>
        <v>-</v>
      </c>
      <c r="AG74" s="516" t="str">
        <f t="shared" si="113"/>
        <v>-</v>
      </c>
      <c r="AH74" s="516" t="str">
        <f t="shared" si="113"/>
        <v>-</v>
      </c>
      <c r="AI74" s="516" t="str">
        <f t="shared" si="113"/>
        <v>-</v>
      </c>
      <c r="AJ74" s="516" t="str">
        <f t="shared" si="113"/>
        <v>-</v>
      </c>
      <c r="AK74" s="516" t="str">
        <f t="shared" si="113"/>
        <v>-</v>
      </c>
      <c r="AL74" s="516" t="str">
        <f t="shared" si="113"/>
        <v>-</v>
      </c>
      <c r="AM74" s="516" t="str">
        <f t="shared" si="113"/>
        <v>-</v>
      </c>
      <c r="AN74" s="516" t="str">
        <f t="shared" si="114"/>
        <v>-</v>
      </c>
      <c r="AO74" s="516" t="str">
        <f t="shared" si="114"/>
        <v>-</v>
      </c>
      <c r="AP74" s="516" t="str">
        <f t="shared" si="114"/>
        <v>-</v>
      </c>
      <c r="AQ74" s="516" t="str">
        <f t="shared" si="114"/>
        <v>-</v>
      </c>
      <c r="AR74" s="516" t="str">
        <f t="shared" si="114"/>
        <v>-</v>
      </c>
      <c r="AS74" s="516" t="str">
        <f t="shared" si="114"/>
        <v>-</v>
      </c>
      <c r="AT74" s="516" t="str">
        <f t="shared" si="114"/>
        <v>-</v>
      </c>
      <c r="AU74" s="516" t="str">
        <f t="shared" si="114"/>
        <v>-</v>
      </c>
      <c r="AV74" s="516" t="str">
        <f t="shared" si="114"/>
        <v>-</v>
      </c>
      <c r="AW74" s="516" t="str">
        <f t="shared" si="114"/>
        <v>-</v>
      </c>
      <c r="AX74" s="516" t="str">
        <f t="shared" si="115"/>
        <v>-</v>
      </c>
      <c r="AY74" s="516" t="str">
        <f t="shared" si="115"/>
        <v>-</v>
      </c>
      <c r="AZ74" s="516" t="str">
        <f t="shared" si="115"/>
        <v>-</v>
      </c>
      <c r="BA74" s="516" t="str">
        <f t="shared" si="115"/>
        <v>-</v>
      </c>
      <c r="BB74" s="516" t="str">
        <f t="shared" si="115"/>
        <v>-</v>
      </c>
      <c r="BC74" s="516" t="str">
        <f t="shared" si="115"/>
        <v>-</v>
      </c>
      <c r="BD74" s="516" t="str">
        <f t="shared" si="115"/>
        <v>-</v>
      </c>
      <c r="BE74" s="516" t="str">
        <f t="shared" si="115"/>
        <v>-</v>
      </c>
      <c r="BF74" s="516" t="str">
        <f t="shared" si="115"/>
        <v>-</v>
      </c>
      <c r="BG74" s="516" t="str">
        <f t="shared" si="115"/>
        <v>-</v>
      </c>
      <c r="BH74" s="516" t="str">
        <f t="shared" si="116"/>
        <v>-</v>
      </c>
      <c r="BI74" s="516" t="str">
        <f t="shared" si="116"/>
        <v>-</v>
      </c>
      <c r="BJ74" s="516" t="str">
        <f t="shared" si="116"/>
        <v>-</v>
      </c>
      <c r="BK74" s="516" t="str">
        <f t="shared" si="116"/>
        <v>-</v>
      </c>
      <c r="BL74" s="516" t="str">
        <f t="shared" si="116"/>
        <v>-</v>
      </c>
      <c r="BM74" s="516" t="str">
        <f t="shared" si="116"/>
        <v>-</v>
      </c>
      <c r="BN74" s="516" t="str">
        <f t="shared" si="116"/>
        <v>-</v>
      </c>
      <c r="BO74" s="516" t="str">
        <f t="shared" si="116"/>
        <v>-</v>
      </c>
      <c r="BP74" s="516" t="str">
        <f t="shared" si="116"/>
        <v>-</v>
      </c>
      <c r="BQ74" s="516" t="str">
        <f t="shared" si="116"/>
        <v>-</v>
      </c>
      <c r="BR74" s="516" t="str">
        <f t="shared" si="119"/>
        <v>-------</v>
      </c>
      <c r="BS74" s="516" t="str">
        <f t="shared" si="120"/>
        <v>-</v>
      </c>
      <c r="BT74" s="454" t="str">
        <f>IF(INDEX(BR:BR,ROW())&lt;&gt;"-------",VLOOKUP($BR74,'CS Protocol Def'!$B:$O,12,FALSE),"-")</f>
        <v>-</v>
      </c>
      <c r="BU74" s="454" t="str">
        <f>IF(INDEX(BR:BR,ROW())&lt;&gt;"-------",VLOOKUP(INDEX(BR:BR,ROW()),'CS Protocol Def'!$B:$O,13,FALSE),"-")</f>
        <v>-</v>
      </c>
      <c r="BV74" s="454" t="str">
        <f>IF(INDEX(BR:BR,ROW())&lt;&gt;"-------",VLOOKUP($BR74,'CS Protocol Def'!$B:$P,15,FALSE),"-")</f>
        <v>-</v>
      </c>
      <c r="BW74" s="455" t="str">
        <f t="shared" si="121"/>
        <v>-</v>
      </c>
      <c r="BX74" s="515" t="str">
        <f>IF(INDEX(BR:BR,ROW())&lt;&gt;"-------",VLOOKUP($BR74,'CS Protocol Def'!$B:$Q,16,FALSE),"-")</f>
        <v>-</v>
      </c>
      <c r="BY74" s="455" t="str">
        <f>IF(INDEX(BR:BR,ROW())&lt;&gt;"-------",VLOOKUP(TEXT(BIN2DEC(CONCATENATE(K74,L74,M74,N74,O74,P74,Q74,R74,S74,T74)),"#"),'Country Codes'!A:B,2,FALSE),"-")</f>
        <v>-</v>
      </c>
      <c r="BZ74" s="491" t="str">
        <f>IF(BT74=BZ$3,VLOOKUP(CONCATENATE(X74,Y74,Z74,AA74,AB74,AC74),Characters!$B$3:$F$41,5,FALSE)&amp;
VLOOKUP(CONCATENATE(AD74,AE74,AF74,AG74,AH74,AI74),Characters!$B$3:$F$41,5,FALSE)&amp;
VLOOKUP(CONCATENATE(AJ74,AK74,AL74,AM74,AN74,AO74),Characters!$B$3:$F$41,5,FALSE)&amp;
VLOOKUP(CONCATENATE(AP74,AQ74,AR74,AS74,AT74,AU74),Characters!$B$3:$F$41,5,FALSE)&amp;
VLOOKUP(CONCATENATE(AV74,AW74,AX74,AY74,AZ74,BA74),Characters!$B$3:$F$41,5,FALSE)&amp;
VLOOKUP(CONCATENATE(BB74,BC74,BD74,BE74,BF74,BG74),Characters!$B$3:$F$41,5,FALSE)&amp;
VLOOKUP(CONCATENATE(BH74,BI74,BJ74,BK74,BL74,BM74),Characters!$B$3:$F$41,5,FALSE),"-")</f>
        <v>-</v>
      </c>
      <c r="CA74" s="471" t="str">
        <f t="shared" si="89"/>
        <v>-</v>
      </c>
      <c r="CB74" s="473" t="str">
        <f t="shared" si="90"/>
        <v>-</v>
      </c>
      <c r="CC74" s="475" t="str">
        <f t="shared" si="91"/>
        <v>-</v>
      </c>
      <c r="CD74" s="476" t="str">
        <f t="shared" si="92"/>
        <v>-</v>
      </c>
      <c r="CE74" s="476" t="str">
        <f t="shared" si="93"/>
        <v>-</v>
      </c>
      <c r="CF74" s="476" t="str">
        <f t="shared" si="94"/>
        <v>-</v>
      </c>
      <c r="CG74" s="476" t="str">
        <f t="shared" si="95"/>
        <v>-</v>
      </c>
      <c r="CH74" s="478" t="str">
        <f t="shared" si="96"/>
        <v>-</v>
      </c>
      <c r="CI74" s="480" t="str">
        <f t="shared" si="97"/>
        <v>-</v>
      </c>
      <c r="CJ74" s="480" t="str">
        <f t="shared" si="98"/>
        <v>-</v>
      </c>
      <c r="CK74" s="480" t="str">
        <f t="shared" si="99"/>
        <v>-</v>
      </c>
      <c r="CL74" s="480" t="str">
        <f t="shared" si="100"/>
        <v>-</v>
      </c>
      <c r="CM74" s="482" t="str">
        <f t="shared" si="101"/>
        <v>-</v>
      </c>
      <c r="CN74" s="483" t="str">
        <f t="shared" si="102"/>
        <v>-</v>
      </c>
      <c r="CO74" s="483" t="str">
        <f t="shared" si="103"/>
        <v>-</v>
      </c>
      <c r="CP74" s="483" t="str">
        <f t="shared" si="104"/>
        <v>-</v>
      </c>
      <c r="CQ74" s="493" t="str">
        <f t="shared" si="105"/>
        <v>-</v>
      </c>
      <c r="CR74" s="487" t="str">
        <f t="shared" si="106"/>
        <v>-</v>
      </c>
      <c r="CS74" s="490" t="str">
        <f t="shared" si="107"/>
        <v>-</v>
      </c>
      <c r="CT74" s="485" t="str">
        <f t="shared" si="108"/>
        <v>-</v>
      </c>
      <c r="CU74" s="485" t="str">
        <f t="shared" si="109"/>
        <v>-</v>
      </c>
      <c r="CV74" s="489" t="str">
        <f t="shared" si="110"/>
        <v>-</v>
      </c>
    </row>
    <row r="75" spans="6:100" x14ac:dyDescent="0.2">
      <c r="F75" s="495" t="str">
        <f t="shared" si="88"/>
        <v>-</v>
      </c>
      <c r="G75" s="495">
        <f t="shared" si="117"/>
        <v>0</v>
      </c>
      <c r="I75" s="456" t="str">
        <f t="shared" si="118"/>
        <v>-</v>
      </c>
      <c r="J75" s="516" t="str">
        <f t="shared" ref="J75:S84" si="122">IF(LEN(INDEX($I:$I,ROW()))=60,MID(INDEX($I:$I,ROW()),INDEX($4:$4,COLUMN())-25,1),"-")</f>
        <v>-</v>
      </c>
      <c r="K75" s="516" t="str">
        <f t="shared" si="122"/>
        <v>-</v>
      </c>
      <c r="L75" s="516" t="str">
        <f t="shared" si="122"/>
        <v>-</v>
      </c>
      <c r="M75" s="516" t="str">
        <f t="shared" si="122"/>
        <v>-</v>
      </c>
      <c r="N75" s="516" t="str">
        <f t="shared" si="122"/>
        <v>-</v>
      </c>
      <c r="O75" s="516" t="str">
        <f t="shared" si="122"/>
        <v>-</v>
      </c>
      <c r="P75" s="516" t="str">
        <f t="shared" si="122"/>
        <v>-</v>
      </c>
      <c r="Q75" s="516" t="str">
        <f t="shared" si="122"/>
        <v>-</v>
      </c>
      <c r="R75" s="516" t="str">
        <f t="shared" si="122"/>
        <v>-</v>
      </c>
      <c r="S75" s="516" t="str">
        <f t="shared" si="122"/>
        <v>-</v>
      </c>
      <c r="T75" s="516" t="str">
        <f t="shared" ref="T75:AC84" si="123">IF(LEN(INDEX($I:$I,ROW()))=60,MID(INDEX($I:$I,ROW()),INDEX($4:$4,COLUMN())-25,1),"-")</f>
        <v>-</v>
      </c>
      <c r="U75" s="516" t="str">
        <f t="shared" si="123"/>
        <v>-</v>
      </c>
      <c r="V75" s="516" t="str">
        <f t="shared" si="123"/>
        <v>-</v>
      </c>
      <c r="W75" s="516" t="str">
        <f t="shared" si="123"/>
        <v>-</v>
      </c>
      <c r="X75" s="516" t="str">
        <f t="shared" si="123"/>
        <v>-</v>
      </c>
      <c r="Y75" s="516" t="str">
        <f t="shared" si="123"/>
        <v>-</v>
      </c>
      <c r="Z75" s="516" t="str">
        <f t="shared" si="123"/>
        <v>-</v>
      </c>
      <c r="AA75" s="516" t="str">
        <f t="shared" si="123"/>
        <v>-</v>
      </c>
      <c r="AB75" s="516" t="str">
        <f t="shared" si="123"/>
        <v>-</v>
      </c>
      <c r="AC75" s="516" t="str">
        <f t="shared" si="123"/>
        <v>-</v>
      </c>
      <c r="AD75" s="516" t="str">
        <f t="shared" ref="AD75:AM84" si="124">IF(LEN(INDEX($I:$I,ROW()))=60,MID(INDEX($I:$I,ROW()),INDEX($4:$4,COLUMN())-25,1),"-")</f>
        <v>-</v>
      </c>
      <c r="AE75" s="516" t="str">
        <f t="shared" si="124"/>
        <v>-</v>
      </c>
      <c r="AF75" s="516" t="str">
        <f t="shared" si="124"/>
        <v>-</v>
      </c>
      <c r="AG75" s="516" t="str">
        <f t="shared" si="124"/>
        <v>-</v>
      </c>
      <c r="AH75" s="516" t="str">
        <f t="shared" si="124"/>
        <v>-</v>
      </c>
      <c r="AI75" s="516" t="str">
        <f t="shared" si="124"/>
        <v>-</v>
      </c>
      <c r="AJ75" s="516" t="str">
        <f t="shared" si="124"/>
        <v>-</v>
      </c>
      <c r="AK75" s="516" t="str">
        <f t="shared" si="124"/>
        <v>-</v>
      </c>
      <c r="AL75" s="516" t="str">
        <f t="shared" si="124"/>
        <v>-</v>
      </c>
      <c r="AM75" s="516" t="str">
        <f t="shared" si="124"/>
        <v>-</v>
      </c>
      <c r="AN75" s="516" t="str">
        <f t="shared" ref="AN75:AW84" si="125">IF(LEN(INDEX($I:$I,ROW()))=60,MID(INDEX($I:$I,ROW()),INDEX($4:$4,COLUMN())-25,1),"-")</f>
        <v>-</v>
      </c>
      <c r="AO75" s="516" t="str">
        <f t="shared" si="125"/>
        <v>-</v>
      </c>
      <c r="AP75" s="516" t="str">
        <f t="shared" si="125"/>
        <v>-</v>
      </c>
      <c r="AQ75" s="516" t="str">
        <f t="shared" si="125"/>
        <v>-</v>
      </c>
      <c r="AR75" s="516" t="str">
        <f t="shared" si="125"/>
        <v>-</v>
      </c>
      <c r="AS75" s="516" t="str">
        <f t="shared" si="125"/>
        <v>-</v>
      </c>
      <c r="AT75" s="516" t="str">
        <f t="shared" si="125"/>
        <v>-</v>
      </c>
      <c r="AU75" s="516" t="str">
        <f t="shared" si="125"/>
        <v>-</v>
      </c>
      <c r="AV75" s="516" t="str">
        <f t="shared" si="125"/>
        <v>-</v>
      </c>
      <c r="AW75" s="516" t="str">
        <f t="shared" si="125"/>
        <v>-</v>
      </c>
      <c r="AX75" s="516" t="str">
        <f t="shared" ref="AX75:BG84" si="126">IF(LEN(INDEX($I:$I,ROW()))=60,MID(INDEX($I:$I,ROW()),INDEX($4:$4,COLUMN())-25,1),"-")</f>
        <v>-</v>
      </c>
      <c r="AY75" s="516" t="str">
        <f t="shared" si="126"/>
        <v>-</v>
      </c>
      <c r="AZ75" s="516" t="str">
        <f t="shared" si="126"/>
        <v>-</v>
      </c>
      <c r="BA75" s="516" t="str">
        <f t="shared" si="126"/>
        <v>-</v>
      </c>
      <c r="BB75" s="516" t="str">
        <f t="shared" si="126"/>
        <v>-</v>
      </c>
      <c r="BC75" s="516" t="str">
        <f t="shared" si="126"/>
        <v>-</v>
      </c>
      <c r="BD75" s="516" t="str">
        <f t="shared" si="126"/>
        <v>-</v>
      </c>
      <c r="BE75" s="516" t="str">
        <f t="shared" si="126"/>
        <v>-</v>
      </c>
      <c r="BF75" s="516" t="str">
        <f t="shared" si="126"/>
        <v>-</v>
      </c>
      <c r="BG75" s="516" t="str">
        <f t="shared" si="126"/>
        <v>-</v>
      </c>
      <c r="BH75" s="516" t="str">
        <f t="shared" ref="BH75:BQ84" si="127">IF(LEN(INDEX($I:$I,ROW()))=60,MID(INDEX($I:$I,ROW()),INDEX($4:$4,COLUMN())-25,1),"-")</f>
        <v>-</v>
      </c>
      <c r="BI75" s="516" t="str">
        <f t="shared" si="127"/>
        <v>-</v>
      </c>
      <c r="BJ75" s="516" t="str">
        <f t="shared" si="127"/>
        <v>-</v>
      </c>
      <c r="BK75" s="516" t="str">
        <f t="shared" si="127"/>
        <v>-</v>
      </c>
      <c r="BL75" s="516" t="str">
        <f t="shared" si="127"/>
        <v>-</v>
      </c>
      <c r="BM75" s="516" t="str">
        <f t="shared" si="127"/>
        <v>-</v>
      </c>
      <c r="BN75" s="516" t="str">
        <f t="shared" si="127"/>
        <v>-</v>
      </c>
      <c r="BO75" s="516" t="str">
        <f t="shared" si="127"/>
        <v>-</v>
      </c>
      <c r="BP75" s="516" t="str">
        <f t="shared" si="127"/>
        <v>-</v>
      </c>
      <c r="BQ75" s="516" t="str">
        <f t="shared" si="127"/>
        <v>-</v>
      </c>
      <c r="BR75" s="516" t="str">
        <f t="shared" si="119"/>
        <v>-------</v>
      </c>
      <c r="BS75" s="516" t="str">
        <f t="shared" si="120"/>
        <v>-</v>
      </c>
      <c r="BT75" s="454" t="str">
        <f>IF(INDEX(BR:BR,ROW())&lt;&gt;"-------",VLOOKUP($BR75,'CS Protocol Def'!$B:$O,12,FALSE),"-")</f>
        <v>-</v>
      </c>
      <c r="BU75" s="454" t="str">
        <f>IF(INDEX(BR:BR,ROW())&lt;&gt;"-------",VLOOKUP(INDEX(BR:BR,ROW()),'CS Protocol Def'!$B:$O,13,FALSE),"-")</f>
        <v>-</v>
      </c>
      <c r="BV75" s="454" t="str">
        <f>IF(INDEX(BR:BR,ROW())&lt;&gt;"-------",VLOOKUP($BR75,'CS Protocol Def'!$B:$P,15,FALSE),"-")</f>
        <v>-</v>
      </c>
      <c r="BW75" s="455" t="str">
        <f t="shared" si="121"/>
        <v>-</v>
      </c>
      <c r="BX75" s="515" t="str">
        <f>IF(INDEX(BR:BR,ROW())&lt;&gt;"-------",VLOOKUP($BR75,'CS Protocol Def'!$B:$Q,16,FALSE),"-")</f>
        <v>-</v>
      </c>
      <c r="BY75" s="455" t="str">
        <f>IF(INDEX(BR:BR,ROW())&lt;&gt;"-------",VLOOKUP(TEXT(BIN2DEC(CONCATENATE(K75,L75,M75,N75,O75,P75,Q75,R75,S75,T75)),"#"),'Country Codes'!A:B,2,FALSE),"-")</f>
        <v>-</v>
      </c>
      <c r="BZ75" s="491" t="str">
        <f>IF(BT75=BZ$3,VLOOKUP(CONCATENATE(X75,Y75,Z75,AA75,AB75,AC75),Characters!$B$3:$F$41,5,FALSE)&amp;
VLOOKUP(CONCATENATE(AD75,AE75,AF75,AG75,AH75,AI75),Characters!$B$3:$F$41,5,FALSE)&amp;
VLOOKUP(CONCATENATE(AJ75,AK75,AL75,AM75,AN75,AO75),Characters!$B$3:$F$41,5,FALSE)&amp;
VLOOKUP(CONCATENATE(AP75,AQ75,AR75,AS75,AT75,AU75),Characters!$B$3:$F$41,5,FALSE)&amp;
VLOOKUP(CONCATENATE(AV75,AW75,AX75,AY75,AZ75,BA75),Characters!$B$3:$F$41,5,FALSE)&amp;
VLOOKUP(CONCATENATE(BB75,BC75,BD75,BE75,BF75,BG75),Characters!$B$3:$F$41,5,FALSE)&amp;
VLOOKUP(CONCATENATE(BH75,BI75,BJ75,BK75,BL75,BM75),Characters!$B$3:$F$41,5,FALSE),"-")</f>
        <v>-</v>
      </c>
      <c r="CA75" s="471" t="str">
        <f t="shared" si="89"/>
        <v>-</v>
      </c>
      <c r="CB75" s="473" t="str">
        <f t="shared" si="90"/>
        <v>-</v>
      </c>
      <c r="CC75" s="475" t="str">
        <f t="shared" si="91"/>
        <v>-</v>
      </c>
      <c r="CD75" s="476" t="str">
        <f t="shared" si="92"/>
        <v>-</v>
      </c>
      <c r="CE75" s="476" t="str">
        <f t="shared" si="93"/>
        <v>-</v>
      </c>
      <c r="CF75" s="476" t="str">
        <f t="shared" si="94"/>
        <v>-</v>
      </c>
      <c r="CG75" s="476" t="str">
        <f t="shared" si="95"/>
        <v>-</v>
      </c>
      <c r="CH75" s="478" t="str">
        <f t="shared" si="96"/>
        <v>-</v>
      </c>
      <c r="CI75" s="480" t="str">
        <f t="shared" si="97"/>
        <v>-</v>
      </c>
      <c r="CJ75" s="480" t="str">
        <f t="shared" si="98"/>
        <v>-</v>
      </c>
      <c r="CK75" s="480" t="str">
        <f t="shared" si="99"/>
        <v>-</v>
      </c>
      <c r="CL75" s="480" t="str">
        <f t="shared" si="100"/>
        <v>-</v>
      </c>
      <c r="CM75" s="482" t="str">
        <f t="shared" si="101"/>
        <v>-</v>
      </c>
      <c r="CN75" s="483" t="str">
        <f t="shared" si="102"/>
        <v>-</v>
      </c>
      <c r="CO75" s="483" t="str">
        <f t="shared" si="103"/>
        <v>-</v>
      </c>
      <c r="CP75" s="483" t="str">
        <f t="shared" si="104"/>
        <v>-</v>
      </c>
      <c r="CQ75" s="493" t="str">
        <f t="shared" si="105"/>
        <v>-</v>
      </c>
      <c r="CR75" s="487" t="str">
        <f t="shared" si="106"/>
        <v>-</v>
      </c>
      <c r="CS75" s="490" t="str">
        <f t="shared" si="107"/>
        <v>-</v>
      </c>
      <c r="CT75" s="485" t="str">
        <f t="shared" si="108"/>
        <v>-</v>
      </c>
      <c r="CU75" s="485" t="str">
        <f t="shared" si="109"/>
        <v>-</v>
      </c>
      <c r="CV75" s="489" t="str">
        <f t="shared" si="110"/>
        <v>-</v>
      </c>
    </row>
    <row r="76" spans="6:100" x14ac:dyDescent="0.2">
      <c r="F76" s="495" t="str">
        <f t="shared" si="88"/>
        <v>-</v>
      </c>
      <c r="G76" s="495">
        <f t="shared" si="117"/>
        <v>0</v>
      </c>
      <c r="I76" s="456" t="str">
        <f t="shared" si="118"/>
        <v>-</v>
      </c>
      <c r="J76" s="516" t="str">
        <f t="shared" si="122"/>
        <v>-</v>
      </c>
      <c r="K76" s="516" t="str">
        <f t="shared" si="122"/>
        <v>-</v>
      </c>
      <c r="L76" s="516" t="str">
        <f t="shared" si="122"/>
        <v>-</v>
      </c>
      <c r="M76" s="516" t="str">
        <f t="shared" si="122"/>
        <v>-</v>
      </c>
      <c r="N76" s="516" t="str">
        <f t="shared" si="122"/>
        <v>-</v>
      </c>
      <c r="O76" s="516" t="str">
        <f t="shared" si="122"/>
        <v>-</v>
      </c>
      <c r="P76" s="516" t="str">
        <f t="shared" si="122"/>
        <v>-</v>
      </c>
      <c r="Q76" s="516" t="str">
        <f t="shared" si="122"/>
        <v>-</v>
      </c>
      <c r="R76" s="516" t="str">
        <f t="shared" si="122"/>
        <v>-</v>
      </c>
      <c r="S76" s="516" t="str">
        <f t="shared" si="122"/>
        <v>-</v>
      </c>
      <c r="T76" s="516" t="str">
        <f t="shared" si="123"/>
        <v>-</v>
      </c>
      <c r="U76" s="516" t="str">
        <f t="shared" si="123"/>
        <v>-</v>
      </c>
      <c r="V76" s="516" t="str">
        <f t="shared" si="123"/>
        <v>-</v>
      </c>
      <c r="W76" s="516" t="str">
        <f t="shared" si="123"/>
        <v>-</v>
      </c>
      <c r="X76" s="516" t="str">
        <f t="shared" si="123"/>
        <v>-</v>
      </c>
      <c r="Y76" s="516" t="str">
        <f t="shared" si="123"/>
        <v>-</v>
      </c>
      <c r="Z76" s="516" t="str">
        <f t="shared" si="123"/>
        <v>-</v>
      </c>
      <c r="AA76" s="516" t="str">
        <f t="shared" si="123"/>
        <v>-</v>
      </c>
      <c r="AB76" s="516" t="str">
        <f t="shared" si="123"/>
        <v>-</v>
      </c>
      <c r="AC76" s="516" t="str">
        <f t="shared" si="123"/>
        <v>-</v>
      </c>
      <c r="AD76" s="516" t="str">
        <f t="shared" si="124"/>
        <v>-</v>
      </c>
      <c r="AE76" s="516" t="str">
        <f t="shared" si="124"/>
        <v>-</v>
      </c>
      <c r="AF76" s="516" t="str">
        <f t="shared" si="124"/>
        <v>-</v>
      </c>
      <c r="AG76" s="516" t="str">
        <f t="shared" si="124"/>
        <v>-</v>
      </c>
      <c r="AH76" s="516" t="str">
        <f t="shared" si="124"/>
        <v>-</v>
      </c>
      <c r="AI76" s="516" t="str">
        <f t="shared" si="124"/>
        <v>-</v>
      </c>
      <c r="AJ76" s="516" t="str">
        <f t="shared" si="124"/>
        <v>-</v>
      </c>
      <c r="AK76" s="516" t="str">
        <f t="shared" si="124"/>
        <v>-</v>
      </c>
      <c r="AL76" s="516" t="str">
        <f t="shared" si="124"/>
        <v>-</v>
      </c>
      <c r="AM76" s="516" t="str">
        <f t="shared" si="124"/>
        <v>-</v>
      </c>
      <c r="AN76" s="516" t="str">
        <f t="shared" si="125"/>
        <v>-</v>
      </c>
      <c r="AO76" s="516" t="str">
        <f t="shared" si="125"/>
        <v>-</v>
      </c>
      <c r="AP76" s="516" t="str">
        <f t="shared" si="125"/>
        <v>-</v>
      </c>
      <c r="AQ76" s="516" t="str">
        <f t="shared" si="125"/>
        <v>-</v>
      </c>
      <c r="AR76" s="516" t="str">
        <f t="shared" si="125"/>
        <v>-</v>
      </c>
      <c r="AS76" s="516" t="str">
        <f t="shared" si="125"/>
        <v>-</v>
      </c>
      <c r="AT76" s="516" t="str">
        <f t="shared" si="125"/>
        <v>-</v>
      </c>
      <c r="AU76" s="516" t="str">
        <f t="shared" si="125"/>
        <v>-</v>
      </c>
      <c r="AV76" s="516" t="str">
        <f t="shared" si="125"/>
        <v>-</v>
      </c>
      <c r="AW76" s="516" t="str">
        <f t="shared" si="125"/>
        <v>-</v>
      </c>
      <c r="AX76" s="516" t="str">
        <f t="shared" si="126"/>
        <v>-</v>
      </c>
      <c r="AY76" s="516" t="str">
        <f t="shared" si="126"/>
        <v>-</v>
      </c>
      <c r="AZ76" s="516" t="str">
        <f t="shared" si="126"/>
        <v>-</v>
      </c>
      <c r="BA76" s="516" t="str">
        <f t="shared" si="126"/>
        <v>-</v>
      </c>
      <c r="BB76" s="516" t="str">
        <f t="shared" si="126"/>
        <v>-</v>
      </c>
      <c r="BC76" s="516" t="str">
        <f t="shared" si="126"/>
        <v>-</v>
      </c>
      <c r="BD76" s="516" t="str">
        <f t="shared" si="126"/>
        <v>-</v>
      </c>
      <c r="BE76" s="516" t="str">
        <f t="shared" si="126"/>
        <v>-</v>
      </c>
      <c r="BF76" s="516" t="str">
        <f t="shared" si="126"/>
        <v>-</v>
      </c>
      <c r="BG76" s="516" t="str">
        <f t="shared" si="126"/>
        <v>-</v>
      </c>
      <c r="BH76" s="516" t="str">
        <f t="shared" si="127"/>
        <v>-</v>
      </c>
      <c r="BI76" s="516" t="str">
        <f t="shared" si="127"/>
        <v>-</v>
      </c>
      <c r="BJ76" s="516" t="str">
        <f t="shared" si="127"/>
        <v>-</v>
      </c>
      <c r="BK76" s="516" t="str">
        <f t="shared" si="127"/>
        <v>-</v>
      </c>
      <c r="BL76" s="516" t="str">
        <f t="shared" si="127"/>
        <v>-</v>
      </c>
      <c r="BM76" s="516" t="str">
        <f t="shared" si="127"/>
        <v>-</v>
      </c>
      <c r="BN76" s="516" t="str">
        <f t="shared" si="127"/>
        <v>-</v>
      </c>
      <c r="BO76" s="516" t="str">
        <f t="shared" si="127"/>
        <v>-</v>
      </c>
      <c r="BP76" s="516" t="str">
        <f t="shared" si="127"/>
        <v>-</v>
      </c>
      <c r="BQ76" s="516" t="str">
        <f t="shared" si="127"/>
        <v>-</v>
      </c>
      <c r="BR76" s="516" t="str">
        <f t="shared" si="119"/>
        <v>-------</v>
      </c>
      <c r="BS76" s="516" t="str">
        <f t="shared" si="120"/>
        <v>-</v>
      </c>
      <c r="BT76" s="454" t="str">
        <f>IF(INDEX(BR:BR,ROW())&lt;&gt;"-------",VLOOKUP($BR76,'CS Protocol Def'!$B:$O,12,FALSE),"-")</f>
        <v>-</v>
      </c>
      <c r="BU76" s="454" t="str">
        <f>IF(INDEX(BR:BR,ROW())&lt;&gt;"-------",VLOOKUP(INDEX(BR:BR,ROW()),'CS Protocol Def'!$B:$O,13,FALSE),"-")</f>
        <v>-</v>
      </c>
      <c r="BV76" s="454" t="str">
        <f>IF(INDEX(BR:BR,ROW())&lt;&gt;"-------",VLOOKUP($BR76,'CS Protocol Def'!$B:$P,15,FALSE),"-")</f>
        <v>-</v>
      </c>
      <c r="BW76" s="455" t="str">
        <f t="shared" si="121"/>
        <v>-</v>
      </c>
      <c r="BX76" s="515" t="str">
        <f>IF(INDEX(BR:BR,ROW())&lt;&gt;"-------",VLOOKUP($BR76,'CS Protocol Def'!$B:$Q,16,FALSE),"-")</f>
        <v>-</v>
      </c>
      <c r="BY76" s="455" t="str">
        <f>IF(INDEX(BR:BR,ROW())&lt;&gt;"-------",VLOOKUP(TEXT(BIN2DEC(CONCATENATE(K76,L76,M76,N76,O76,P76,Q76,R76,S76,T76)),"#"),'Country Codes'!A:B,2,FALSE),"-")</f>
        <v>-</v>
      </c>
      <c r="BZ76" s="491" t="str">
        <f>IF(BT76=BZ$3,VLOOKUP(CONCATENATE(X76,Y76,Z76,AA76,AB76,AC76),Characters!$B$3:$F$41,5,FALSE)&amp;
VLOOKUP(CONCATENATE(AD76,AE76,AF76,AG76,AH76,AI76),Characters!$B$3:$F$41,5,FALSE)&amp;
VLOOKUP(CONCATENATE(AJ76,AK76,AL76,AM76,AN76,AO76),Characters!$B$3:$F$41,5,FALSE)&amp;
VLOOKUP(CONCATENATE(AP76,AQ76,AR76,AS76,AT76,AU76),Characters!$B$3:$F$41,5,FALSE)&amp;
VLOOKUP(CONCATENATE(AV76,AW76,AX76,AY76,AZ76,BA76),Characters!$B$3:$F$41,5,FALSE)&amp;
VLOOKUP(CONCATENATE(BB76,BC76,BD76,BE76,BF76,BG76),Characters!$B$3:$F$41,5,FALSE)&amp;
VLOOKUP(CONCATENATE(BH76,BI76,BJ76,BK76,BL76,BM76),Characters!$B$3:$F$41,5,FALSE),"-")</f>
        <v>-</v>
      </c>
      <c r="CA76" s="471" t="str">
        <f t="shared" si="89"/>
        <v>-</v>
      </c>
      <c r="CB76" s="473" t="str">
        <f t="shared" si="90"/>
        <v>-</v>
      </c>
      <c r="CC76" s="475" t="str">
        <f t="shared" si="91"/>
        <v>-</v>
      </c>
      <c r="CD76" s="476" t="str">
        <f t="shared" si="92"/>
        <v>-</v>
      </c>
      <c r="CE76" s="476" t="str">
        <f t="shared" si="93"/>
        <v>-</v>
      </c>
      <c r="CF76" s="476" t="str">
        <f t="shared" si="94"/>
        <v>-</v>
      </c>
      <c r="CG76" s="476" t="str">
        <f t="shared" si="95"/>
        <v>-</v>
      </c>
      <c r="CH76" s="478" t="str">
        <f t="shared" si="96"/>
        <v>-</v>
      </c>
      <c r="CI76" s="480" t="str">
        <f t="shared" si="97"/>
        <v>-</v>
      </c>
      <c r="CJ76" s="480" t="str">
        <f t="shared" si="98"/>
        <v>-</v>
      </c>
      <c r="CK76" s="480" t="str">
        <f t="shared" si="99"/>
        <v>-</v>
      </c>
      <c r="CL76" s="480" t="str">
        <f t="shared" si="100"/>
        <v>-</v>
      </c>
      <c r="CM76" s="482" t="str">
        <f t="shared" si="101"/>
        <v>-</v>
      </c>
      <c r="CN76" s="483" t="str">
        <f t="shared" si="102"/>
        <v>-</v>
      </c>
      <c r="CO76" s="483" t="str">
        <f t="shared" si="103"/>
        <v>-</v>
      </c>
      <c r="CP76" s="483" t="str">
        <f t="shared" si="104"/>
        <v>-</v>
      </c>
      <c r="CQ76" s="493" t="str">
        <f t="shared" si="105"/>
        <v>-</v>
      </c>
      <c r="CR76" s="487" t="str">
        <f t="shared" si="106"/>
        <v>-</v>
      </c>
      <c r="CS76" s="490" t="str">
        <f t="shared" si="107"/>
        <v>-</v>
      </c>
      <c r="CT76" s="485" t="str">
        <f t="shared" si="108"/>
        <v>-</v>
      </c>
      <c r="CU76" s="485" t="str">
        <f t="shared" si="109"/>
        <v>-</v>
      </c>
      <c r="CV76" s="489" t="str">
        <f t="shared" si="110"/>
        <v>-</v>
      </c>
    </row>
    <row r="77" spans="6:100" x14ac:dyDescent="0.2">
      <c r="F77" s="495" t="str">
        <f t="shared" si="88"/>
        <v>-</v>
      </c>
      <c r="G77" s="495">
        <f t="shared" si="117"/>
        <v>0</v>
      </c>
      <c r="I77" s="456" t="str">
        <f t="shared" si="118"/>
        <v>-</v>
      </c>
      <c r="J77" s="516" t="str">
        <f t="shared" si="122"/>
        <v>-</v>
      </c>
      <c r="K77" s="516" t="str">
        <f t="shared" si="122"/>
        <v>-</v>
      </c>
      <c r="L77" s="516" t="str">
        <f t="shared" si="122"/>
        <v>-</v>
      </c>
      <c r="M77" s="516" t="str">
        <f t="shared" si="122"/>
        <v>-</v>
      </c>
      <c r="N77" s="516" t="str">
        <f t="shared" si="122"/>
        <v>-</v>
      </c>
      <c r="O77" s="516" t="str">
        <f t="shared" si="122"/>
        <v>-</v>
      </c>
      <c r="P77" s="516" t="str">
        <f t="shared" si="122"/>
        <v>-</v>
      </c>
      <c r="Q77" s="516" t="str">
        <f t="shared" si="122"/>
        <v>-</v>
      </c>
      <c r="R77" s="516" t="str">
        <f t="shared" si="122"/>
        <v>-</v>
      </c>
      <c r="S77" s="516" t="str">
        <f t="shared" si="122"/>
        <v>-</v>
      </c>
      <c r="T77" s="516" t="str">
        <f t="shared" si="123"/>
        <v>-</v>
      </c>
      <c r="U77" s="516" t="str">
        <f t="shared" si="123"/>
        <v>-</v>
      </c>
      <c r="V77" s="516" t="str">
        <f t="shared" si="123"/>
        <v>-</v>
      </c>
      <c r="W77" s="516" t="str">
        <f t="shared" si="123"/>
        <v>-</v>
      </c>
      <c r="X77" s="516" t="str">
        <f t="shared" si="123"/>
        <v>-</v>
      </c>
      <c r="Y77" s="516" t="str">
        <f t="shared" si="123"/>
        <v>-</v>
      </c>
      <c r="Z77" s="516" t="str">
        <f t="shared" si="123"/>
        <v>-</v>
      </c>
      <c r="AA77" s="516" t="str">
        <f t="shared" si="123"/>
        <v>-</v>
      </c>
      <c r="AB77" s="516" t="str">
        <f t="shared" si="123"/>
        <v>-</v>
      </c>
      <c r="AC77" s="516" t="str">
        <f t="shared" si="123"/>
        <v>-</v>
      </c>
      <c r="AD77" s="516" t="str">
        <f t="shared" si="124"/>
        <v>-</v>
      </c>
      <c r="AE77" s="516" t="str">
        <f t="shared" si="124"/>
        <v>-</v>
      </c>
      <c r="AF77" s="516" t="str">
        <f t="shared" si="124"/>
        <v>-</v>
      </c>
      <c r="AG77" s="516" t="str">
        <f t="shared" si="124"/>
        <v>-</v>
      </c>
      <c r="AH77" s="516" t="str">
        <f t="shared" si="124"/>
        <v>-</v>
      </c>
      <c r="AI77" s="516" t="str">
        <f t="shared" si="124"/>
        <v>-</v>
      </c>
      <c r="AJ77" s="516" t="str">
        <f t="shared" si="124"/>
        <v>-</v>
      </c>
      <c r="AK77" s="516" t="str">
        <f t="shared" si="124"/>
        <v>-</v>
      </c>
      <c r="AL77" s="516" t="str">
        <f t="shared" si="124"/>
        <v>-</v>
      </c>
      <c r="AM77" s="516" t="str">
        <f t="shared" si="124"/>
        <v>-</v>
      </c>
      <c r="AN77" s="516" t="str">
        <f t="shared" si="125"/>
        <v>-</v>
      </c>
      <c r="AO77" s="516" t="str">
        <f t="shared" si="125"/>
        <v>-</v>
      </c>
      <c r="AP77" s="516" t="str">
        <f t="shared" si="125"/>
        <v>-</v>
      </c>
      <c r="AQ77" s="516" t="str">
        <f t="shared" si="125"/>
        <v>-</v>
      </c>
      <c r="AR77" s="516" t="str">
        <f t="shared" si="125"/>
        <v>-</v>
      </c>
      <c r="AS77" s="516" t="str">
        <f t="shared" si="125"/>
        <v>-</v>
      </c>
      <c r="AT77" s="516" t="str">
        <f t="shared" si="125"/>
        <v>-</v>
      </c>
      <c r="AU77" s="516" t="str">
        <f t="shared" si="125"/>
        <v>-</v>
      </c>
      <c r="AV77" s="516" t="str">
        <f t="shared" si="125"/>
        <v>-</v>
      </c>
      <c r="AW77" s="516" t="str">
        <f t="shared" si="125"/>
        <v>-</v>
      </c>
      <c r="AX77" s="516" t="str">
        <f t="shared" si="126"/>
        <v>-</v>
      </c>
      <c r="AY77" s="516" t="str">
        <f t="shared" si="126"/>
        <v>-</v>
      </c>
      <c r="AZ77" s="516" t="str">
        <f t="shared" si="126"/>
        <v>-</v>
      </c>
      <c r="BA77" s="516" t="str">
        <f t="shared" si="126"/>
        <v>-</v>
      </c>
      <c r="BB77" s="516" t="str">
        <f t="shared" si="126"/>
        <v>-</v>
      </c>
      <c r="BC77" s="516" t="str">
        <f t="shared" si="126"/>
        <v>-</v>
      </c>
      <c r="BD77" s="516" t="str">
        <f t="shared" si="126"/>
        <v>-</v>
      </c>
      <c r="BE77" s="516" t="str">
        <f t="shared" si="126"/>
        <v>-</v>
      </c>
      <c r="BF77" s="516" t="str">
        <f t="shared" si="126"/>
        <v>-</v>
      </c>
      <c r="BG77" s="516" t="str">
        <f t="shared" si="126"/>
        <v>-</v>
      </c>
      <c r="BH77" s="516" t="str">
        <f t="shared" si="127"/>
        <v>-</v>
      </c>
      <c r="BI77" s="516" t="str">
        <f t="shared" si="127"/>
        <v>-</v>
      </c>
      <c r="BJ77" s="516" t="str">
        <f t="shared" si="127"/>
        <v>-</v>
      </c>
      <c r="BK77" s="516" t="str">
        <f t="shared" si="127"/>
        <v>-</v>
      </c>
      <c r="BL77" s="516" t="str">
        <f t="shared" si="127"/>
        <v>-</v>
      </c>
      <c r="BM77" s="516" t="str">
        <f t="shared" si="127"/>
        <v>-</v>
      </c>
      <c r="BN77" s="516" t="str">
        <f t="shared" si="127"/>
        <v>-</v>
      </c>
      <c r="BO77" s="516" t="str">
        <f t="shared" si="127"/>
        <v>-</v>
      </c>
      <c r="BP77" s="516" t="str">
        <f t="shared" si="127"/>
        <v>-</v>
      </c>
      <c r="BQ77" s="516" t="str">
        <f t="shared" si="127"/>
        <v>-</v>
      </c>
      <c r="BR77" s="516" t="str">
        <f t="shared" si="119"/>
        <v>-------</v>
      </c>
      <c r="BS77" s="516" t="str">
        <f t="shared" si="120"/>
        <v>-</v>
      </c>
      <c r="BT77" s="454" t="str">
        <f>IF(INDEX(BR:BR,ROW())&lt;&gt;"-------",VLOOKUP($BR77,'CS Protocol Def'!$B:$O,12,FALSE),"-")</f>
        <v>-</v>
      </c>
      <c r="BU77" s="454" t="str">
        <f>IF(INDEX(BR:BR,ROW())&lt;&gt;"-------",VLOOKUP(INDEX(BR:BR,ROW()),'CS Protocol Def'!$B:$O,13,FALSE),"-")</f>
        <v>-</v>
      </c>
      <c r="BV77" s="454" t="str">
        <f>IF(INDEX(BR:BR,ROW())&lt;&gt;"-------",VLOOKUP($BR77,'CS Protocol Def'!$B:$P,15,FALSE),"-")</f>
        <v>-</v>
      </c>
      <c r="BW77" s="455" t="str">
        <f t="shared" si="121"/>
        <v>-</v>
      </c>
      <c r="BX77" s="515" t="str">
        <f>IF(INDEX(BR:BR,ROW())&lt;&gt;"-------",VLOOKUP($BR77,'CS Protocol Def'!$B:$Q,16,FALSE),"-")</f>
        <v>-</v>
      </c>
      <c r="BY77" s="455" t="str">
        <f>IF(INDEX(BR:BR,ROW())&lt;&gt;"-------",VLOOKUP(TEXT(BIN2DEC(CONCATENATE(K77,L77,M77,N77,O77,P77,Q77,R77,S77,T77)),"#"),'Country Codes'!A:B,2,FALSE),"-")</f>
        <v>-</v>
      </c>
      <c r="BZ77" s="491" t="str">
        <f>IF(BT77=BZ$3,VLOOKUP(CONCATENATE(X77,Y77,Z77,AA77,AB77,AC77),Characters!$B$3:$F$41,5,FALSE)&amp;
VLOOKUP(CONCATENATE(AD77,AE77,AF77,AG77,AH77,AI77),Characters!$B$3:$F$41,5,FALSE)&amp;
VLOOKUP(CONCATENATE(AJ77,AK77,AL77,AM77,AN77,AO77),Characters!$B$3:$F$41,5,FALSE)&amp;
VLOOKUP(CONCATENATE(AP77,AQ77,AR77,AS77,AT77,AU77),Characters!$B$3:$F$41,5,FALSE)&amp;
VLOOKUP(CONCATENATE(AV77,AW77,AX77,AY77,AZ77,BA77),Characters!$B$3:$F$41,5,FALSE)&amp;
VLOOKUP(CONCATENATE(BB77,BC77,BD77,BE77,BF77,BG77),Characters!$B$3:$F$41,5,FALSE)&amp;
VLOOKUP(CONCATENATE(BH77,BI77,BJ77,BK77,BL77,BM77),Characters!$B$3:$F$41,5,FALSE),"-")</f>
        <v>-</v>
      </c>
      <c r="CA77" s="471" t="str">
        <f t="shared" si="89"/>
        <v>-</v>
      </c>
      <c r="CB77" s="473" t="str">
        <f t="shared" si="90"/>
        <v>-</v>
      </c>
      <c r="CC77" s="475" t="str">
        <f t="shared" si="91"/>
        <v>-</v>
      </c>
      <c r="CD77" s="476" t="str">
        <f t="shared" si="92"/>
        <v>-</v>
      </c>
      <c r="CE77" s="476" t="str">
        <f t="shared" si="93"/>
        <v>-</v>
      </c>
      <c r="CF77" s="476" t="str">
        <f t="shared" si="94"/>
        <v>-</v>
      </c>
      <c r="CG77" s="476" t="str">
        <f t="shared" si="95"/>
        <v>-</v>
      </c>
      <c r="CH77" s="478" t="str">
        <f t="shared" si="96"/>
        <v>-</v>
      </c>
      <c r="CI77" s="480" t="str">
        <f t="shared" si="97"/>
        <v>-</v>
      </c>
      <c r="CJ77" s="480" t="str">
        <f t="shared" si="98"/>
        <v>-</v>
      </c>
      <c r="CK77" s="480" t="str">
        <f t="shared" si="99"/>
        <v>-</v>
      </c>
      <c r="CL77" s="480" t="str">
        <f t="shared" si="100"/>
        <v>-</v>
      </c>
      <c r="CM77" s="482" t="str">
        <f t="shared" si="101"/>
        <v>-</v>
      </c>
      <c r="CN77" s="483" t="str">
        <f t="shared" si="102"/>
        <v>-</v>
      </c>
      <c r="CO77" s="483" t="str">
        <f t="shared" si="103"/>
        <v>-</v>
      </c>
      <c r="CP77" s="483" t="str">
        <f t="shared" si="104"/>
        <v>-</v>
      </c>
      <c r="CQ77" s="493" t="str">
        <f t="shared" si="105"/>
        <v>-</v>
      </c>
      <c r="CR77" s="487" t="str">
        <f t="shared" si="106"/>
        <v>-</v>
      </c>
      <c r="CS77" s="490" t="str">
        <f t="shared" si="107"/>
        <v>-</v>
      </c>
      <c r="CT77" s="485" t="str">
        <f t="shared" si="108"/>
        <v>-</v>
      </c>
      <c r="CU77" s="485" t="str">
        <f t="shared" si="109"/>
        <v>-</v>
      </c>
      <c r="CV77" s="489" t="str">
        <f t="shared" si="110"/>
        <v>-</v>
      </c>
    </row>
    <row r="78" spans="6:100" x14ac:dyDescent="0.2">
      <c r="F78" s="495" t="str">
        <f t="shared" si="88"/>
        <v>-</v>
      </c>
      <c r="G78" s="495">
        <f t="shared" si="117"/>
        <v>0</v>
      </c>
      <c r="I78" s="456" t="str">
        <f t="shared" si="118"/>
        <v>-</v>
      </c>
      <c r="J78" s="516" t="str">
        <f t="shared" si="122"/>
        <v>-</v>
      </c>
      <c r="K78" s="516" t="str">
        <f t="shared" si="122"/>
        <v>-</v>
      </c>
      <c r="L78" s="516" t="str">
        <f t="shared" si="122"/>
        <v>-</v>
      </c>
      <c r="M78" s="516" t="str">
        <f t="shared" si="122"/>
        <v>-</v>
      </c>
      <c r="N78" s="516" t="str">
        <f t="shared" si="122"/>
        <v>-</v>
      </c>
      <c r="O78" s="516" t="str">
        <f t="shared" si="122"/>
        <v>-</v>
      </c>
      <c r="P78" s="516" t="str">
        <f t="shared" si="122"/>
        <v>-</v>
      </c>
      <c r="Q78" s="516" t="str">
        <f t="shared" si="122"/>
        <v>-</v>
      </c>
      <c r="R78" s="516" t="str">
        <f t="shared" si="122"/>
        <v>-</v>
      </c>
      <c r="S78" s="516" t="str">
        <f t="shared" si="122"/>
        <v>-</v>
      </c>
      <c r="T78" s="516" t="str">
        <f t="shared" si="123"/>
        <v>-</v>
      </c>
      <c r="U78" s="516" t="str">
        <f t="shared" si="123"/>
        <v>-</v>
      </c>
      <c r="V78" s="516" t="str">
        <f t="shared" si="123"/>
        <v>-</v>
      </c>
      <c r="W78" s="516" t="str">
        <f t="shared" si="123"/>
        <v>-</v>
      </c>
      <c r="X78" s="516" t="str">
        <f t="shared" si="123"/>
        <v>-</v>
      </c>
      <c r="Y78" s="516" t="str">
        <f t="shared" si="123"/>
        <v>-</v>
      </c>
      <c r="Z78" s="516" t="str">
        <f t="shared" si="123"/>
        <v>-</v>
      </c>
      <c r="AA78" s="516" t="str">
        <f t="shared" si="123"/>
        <v>-</v>
      </c>
      <c r="AB78" s="516" t="str">
        <f t="shared" si="123"/>
        <v>-</v>
      </c>
      <c r="AC78" s="516" t="str">
        <f t="shared" si="123"/>
        <v>-</v>
      </c>
      <c r="AD78" s="516" t="str">
        <f t="shared" si="124"/>
        <v>-</v>
      </c>
      <c r="AE78" s="516" t="str">
        <f t="shared" si="124"/>
        <v>-</v>
      </c>
      <c r="AF78" s="516" t="str">
        <f t="shared" si="124"/>
        <v>-</v>
      </c>
      <c r="AG78" s="516" t="str">
        <f t="shared" si="124"/>
        <v>-</v>
      </c>
      <c r="AH78" s="516" t="str">
        <f t="shared" si="124"/>
        <v>-</v>
      </c>
      <c r="AI78" s="516" t="str">
        <f t="shared" si="124"/>
        <v>-</v>
      </c>
      <c r="AJ78" s="516" t="str">
        <f t="shared" si="124"/>
        <v>-</v>
      </c>
      <c r="AK78" s="516" t="str">
        <f t="shared" si="124"/>
        <v>-</v>
      </c>
      <c r="AL78" s="516" t="str">
        <f t="shared" si="124"/>
        <v>-</v>
      </c>
      <c r="AM78" s="516" t="str">
        <f t="shared" si="124"/>
        <v>-</v>
      </c>
      <c r="AN78" s="516" t="str">
        <f t="shared" si="125"/>
        <v>-</v>
      </c>
      <c r="AO78" s="516" t="str">
        <f t="shared" si="125"/>
        <v>-</v>
      </c>
      <c r="AP78" s="516" t="str">
        <f t="shared" si="125"/>
        <v>-</v>
      </c>
      <c r="AQ78" s="516" t="str">
        <f t="shared" si="125"/>
        <v>-</v>
      </c>
      <c r="AR78" s="516" t="str">
        <f t="shared" si="125"/>
        <v>-</v>
      </c>
      <c r="AS78" s="516" t="str">
        <f t="shared" si="125"/>
        <v>-</v>
      </c>
      <c r="AT78" s="516" t="str">
        <f t="shared" si="125"/>
        <v>-</v>
      </c>
      <c r="AU78" s="516" t="str">
        <f t="shared" si="125"/>
        <v>-</v>
      </c>
      <c r="AV78" s="516" t="str">
        <f t="shared" si="125"/>
        <v>-</v>
      </c>
      <c r="AW78" s="516" t="str">
        <f t="shared" si="125"/>
        <v>-</v>
      </c>
      <c r="AX78" s="516" t="str">
        <f t="shared" si="126"/>
        <v>-</v>
      </c>
      <c r="AY78" s="516" t="str">
        <f t="shared" si="126"/>
        <v>-</v>
      </c>
      <c r="AZ78" s="516" t="str">
        <f t="shared" si="126"/>
        <v>-</v>
      </c>
      <c r="BA78" s="516" t="str">
        <f t="shared" si="126"/>
        <v>-</v>
      </c>
      <c r="BB78" s="516" t="str">
        <f t="shared" si="126"/>
        <v>-</v>
      </c>
      <c r="BC78" s="516" t="str">
        <f t="shared" si="126"/>
        <v>-</v>
      </c>
      <c r="BD78" s="516" t="str">
        <f t="shared" si="126"/>
        <v>-</v>
      </c>
      <c r="BE78" s="516" t="str">
        <f t="shared" si="126"/>
        <v>-</v>
      </c>
      <c r="BF78" s="516" t="str">
        <f t="shared" si="126"/>
        <v>-</v>
      </c>
      <c r="BG78" s="516" t="str">
        <f t="shared" si="126"/>
        <v>-</v>
      </c>
      <c r="BH78" s="516" t="str">
        <f t="shared" si="127"/>
        <v>-</v>
      </c>
      <c r="BI78" s="516" t="str">
        <f t="shared" si="127"/>
        <v>-</v>
      </c>
      <c r="BJ78" s="516" t="str">
        <f t="shared" si="127"/>
        <v>-</v>
      </c>
      <c r="BK78" s="516" t="str">
        <f t="shared" si="127"/>
        <v>-</v>
      </c>
      <c r="BL78" s="516" t="str">
        <f t="shared" si="127"/>
        <v>-</v>
      </c>
      <c r="BM78" s="516" t="str">
        <f t="shared" si="127"/>
        <v>-</v>
      </c>
      <c r="BN78" s="516" t="str">
        <f t="shared" si="127"/>
        <v>-</v>
      </c>
      <c r="BO78" s="516" t="str">
        <f t="shared" si="127"/>
        <v>-</v>
      </c>
      <c r="BP78" s="516" t="str">
        <f t="shared" si="127"/>
        <v>-</v>
      </c>
      <c r="BQ78" s="516" t="str">
        <f t="shared" si="127"/>
        <v>-</v>
      </c>
      <c r="BR78" s="516" t="str">
        <f t="shared" si="119"/>
        <v>-------</v>
      </c>
      <c r="BS78" s="516" t="str">
        <f t="shared" si="120"/>
        <v>-</v>
      </c>
      <c r="BT78" s="454" t="str">
        <f>IF(INDEX(BR:BR,ROW())&lt;&gt;"-------",VLOOKUP($BR78,'CS Protocol Def'!$B:$O,12,FALSE),"-")</f>
        <v>-</v>
      </c>
      <c r="BU78" s="454" t="str">
        <f>IF(INDEX(BR:BR,ROW())&lt;&gt;"-------",VLOOKUP(INDEX(BR:BR,ROW()),'CS Protocol Def'!$B:$O,13,FALSE),"-")</f>
        <v>-</v>
      </c>
      <c r="BV78" s="454" t="str">
        <f>IF(INDEX(BR:BR,ROW())&lt;&gt;"-------",VLOOKUP($BR78,'CS Protocol Def'!$B:$P,15,FALSE),"-")</f>
        <v>-</v>
      </c>
      <c r="BW78" s="455" t="str">
        <f t="shared" si="121"/>
        <v>-</v>
      </c>
      <c r="BX78" s="515" t="str">
        <f>IF(INDEX(BR:BR,ROW())&lt;&gt;"-------",VLOOKUP($BR78,'CS Protocol Def'!$B:$Q,16,FALSE),"-")</f>
        <v>-</v>
      </c>
      <c r="BY78" s="455" t="str">
        <f>IF(INDEX(BR:BR,ROW())&lt;&gt;"-------",VLOOKUP(TEXT(BIN2DEC(CONCATENATE(K78,L78,M78,N78,O78,P78,Q78,R78,S78,T78)),"#"),'Country Codes'!A:B,2,FALSE),"-")</f>
        <v>-</v>
      </c>
      <c r="BZ78" s="491" t="str">
        <f>IF(BT78=BZ$3,VLOOKUP(CONCATENATE(X78,Y78,Z78,AA78,AB78,AC78),Characters!$B$3:$F$41,5,FALSE)&amp;
VLOOKUP(CONCATENATE(AD78,AE78,AF78,AG78,AH78,AI78),Characters!$B$3:$F$41,5,FALSE)&amp;
VLOOKUP(CONCATENATE(AJ78,AK78,AL78,AM78,AN78,AO78),Characters!$B$3:$F$41,5,FALSE)&amp;
VLOOKUP(CONCATENATE(AP78,AQ78,AR78,AS78,AT78,AU78),Characters!$B$3:$F$41,5,FALSE)&amp;
VLOOKUP(CONCATENATE(AV78,AW78,AX78,AY78,AZ78,BA78),Characters!$B$3:$F$41,5,FALSE)&amp;
VLOOKUP(CONCATENATE(BB78,BC78,BD78,BE78,BF78,BG78),Characters!$B$3:$F$41,5,FALSE)&amp;
VLOOKUP(CONCATENATE(BH78,BI78,BJ78,BK78,BL78,BM78),Characters!$B$3:$F$41,5,FALSE),"-")</f>
        <v>-</v>
      </c>
      <c r="CA78" s="471" t="str">
        <f t="shared" si="89"/>
        <v>-</v>
      </c>
      <c r="CB78" s="473" t="str">
        <f t="shared" si="90"/>
        <v>-</v>
      </c>
      <c r="CC78" s="475" t="str">
        <f t="shared" si="91"/>
        <v>-</v>
      </c>
      <c r="CD78" s="476" t="str">
        <f t="shared" si="92"/>
        <v>-</v>
      </c>
      <c r="CE78" s="476" t="str">
        <f t="shared" si="93"/>
        <v>-</v>
      </c>
      <c r="CF78" s="476" t="str">
        <f t="shared" si="94"/>
        <v>-</v>
      </c>
      <c r="CG78" s="476" t="str">
        <f t="shared" si="95"/>
        <v>-</v>
      </c>
      <c r="CH78" s="478" t="str">
        <f t="shared" si="96"/>
        <v>-</v>
      </c>
      <c r="CI78" s="480" t="str">
        <f t="shared" si="97"/>
        <v>-</v>
      </c>
      <c r="CJ78" s="480" t="str">
        <f t="shared" si="98"/>
        <v>-</v>
      </c>
      <c r="CK78" s="480" t="str">
        <f t="shared" si="99"/>
        <v>-</v>
      </c>
      <c r="CL78" s="480" t="str">
        <f t="shared" si="100"/>
        <v>-</v>
      </c>
      <c r="CM78" s="482" t="str">
        <f t="shared" si="101"/>
        <v>-</v>
      </c>
      <c r="CN78" s="483" t="str">
        <f t="shared" si="102"/>
        <v>-</v>
      </c>
      <c r="CO78" s="483" t="str">
        <f t="shared" si="103"/>
        <v>-</v>
      </c>
      <c r="CP78" s="483" t="str">
        <f t="shared" si="104"/>
        <v>-</v>
      </c>
      <c r="CQ78" s="493" t="str">
        <f t="shared" si="105"/>
        <v>-</v>
      </c>
      <c r="CR78" s="487" t="str">
        <f t="shared" si="106"/>
        <v>-</v>
      </c>
      <c r="CS78" s="490" t="str">
        <f t="shared" si="107"/>
        <v>-</v>
      </c>
      <c r="CT78" s="485" t="str">
        <f t="shared" si="108"/>
        <v>-</v>
      </c>
      <c r="CU78" s="485" t="str">
        <f t="shared" si="109"/>
        <v>-</v>
      </c>
      <c r="CV78" s="489" t="str">
        <f t="shared" si="110"/>
        <v>-</v>
      </c>
    </row>
    <row r="79" spans="6:100" x14ac:dyDescent="0.2">
      <c r="F79" s="495" t="str">
        <f t="shared" si="88"/>
        <v>-</v>
      </c>
      <c r="G79" s="495">
        <f t="shared" si="117"/>
        <v>0</v>
      </c>
      <c r="I79" s="456" t="str">
        <f t="shared" si="118"/>
        <v>-</v>
      </c>
      <c r="J79" s="516" t="str">
        <f t="shared" si="122"/>
        <v>-</v>
      </c>
      <c r="K79" s="516" t="str">
        <f t="shared" si="122"/>
        <v>-</v>
      </c>
      <c r="L79" s="516" t="str">
        <f t="shared" si="122"/>
        <v>-</v>
      </c>
      <c r="M79" s="516" t="str">
        <f t="shared" si="122"/>
        <v>-</v>
      </c>
      <c r="N79" s="516" t="str">
        <f t="shared" si="122"/>
        <v>-</v>
      </c>
      <c r="O79" s="516" t="str">
        <f t="shared" si="122"/>
        <v>-</v>
      </c>
      <c r="P79" s="516" t="str">
        <f t="shared" si="122"/>
        <v>-</v>
      </c>
      <c r="Q79" s="516" t="str">
        <f t="shared" si="122"/>
        <v>-</v>
      </c>
      <c r="R79" s="516" t="str">
        <f t="shared" si="122"/>
        <v>-</v>
      </c>
      <c r="S79" s="516" t="str">
        <f t="shared" si="122"/>
        <v>-</v>
      </c>
      <c r="T79" s="516" t="str">
        <f t="shared" si="123"/>
        <v>-</v>
      </c>
      <c r="U79" s="516" t="str">
        <f t="shared" si="123"/>
        <v>-</v>
      </c>
      <c r="V79" s="516" t="str">
        <f t="shared" si="123"/>
        <v>-</v>
      </c>
      <c r="W79" s="516" t="str">
        <f t="shared" si="123"/>
        <v>-</v>
      </c>
      <c r="X79" s="516" t="str">
        <f t="shared" si="123"/>
        <v>-</v>
      </c>
      <c r="Y79" s="516" t="str">
        <f t="shared" si="123"/>
        <v>-</v>
      </c>
      <c r="Z79" s="516" t="str">
        <f t="shared" si="123"/>
        <v>-</v>
      </c>
      <c r="AA79" s="516" t="str">
        <f t="shared" si="123"/>
        <v>-</v>
      </c>
      <c r="AB79" s="516" t="str">
        <f t="shared" si="123"/>
        <v>-</v>
      </c>
      <c r="AC79" s="516" t="str">
        <f t="shared" si="123"/>
        <v>-</v>
      </c>
      <c r="AD79" s="516" t="str">
        <f t="shared" si="124"/>
        <v>-</v>
      </c>
      <c r="AE79" s="516" t="str">
        <f t="shared" si="124"/>
        <v>-</v>
      </c>
      <c r="AF79" s="516" t="str">
        <f t="shared" si="124"/>
        <v>-</v>
      </c>
      <c r="AG79" s="516" t="str">
        <f t="shared" si="124"/>
        <v>-</v>
      </c>
      <c r="AH79" s="516" t="str">
        <f t="shared" si="124"/>
        <v>-</v>
      </c>
      <c r="AI79" s="516" t="str">
        <f t="shared" si="124"/>
        <v>-</v>
      </c>
      <c r="AJ79" s="516" t="str">
        <f t="shared" si="124"/>
        <v>-</v>
      </c>
      <c r="AK79" s="516" t="str">
        <f t="shared" si="124"/>
        <v>-</v>
      </c>
      <c r="AL79" s="516" t="str">
        <f t="shared" si="124"/>
        <v>-</v>
      </c>
      <c r="AM79" s="516" t="str">
        <f t="shared" si="124"/>
        <v>-</v>
      </c>
      <c r="AN79" s="516" t="str">
        <f t="shared" si="125"/>
        <v>-</v>
      </c>
      <c r="AO79" s="516" t="str">
        <f t="shared" si="125"/>
        <v>-</v>
      </c>
      <c r="AP79" s="516" t="str">
        <f t="shared" si="125"/>
        <v>-</v>
      </c>
      <c r="AQ79" s="516" t="str">
        <f t="shared" si="125"/>
        <v>-</v>
      </c>
      <c r="AR79" s="516" t="str">
        <f t="shared" si="125"/>
        <v>-</v>
      </c>
      <c r="AS79" s="516" t="str">
        <f t="shared" si="125"/>
        <v>-</v>
      </c>
      <c r="AT79" s="516" t="str">
        <f t="shared" si="125"/>
        <v>-</v>
      </c>
      <c r="AU79" s="516" t="str">
        <f t="shared" si="125"/>
        <v>-</v>
      </c>
      <c r="AV79" s="516" t="str">
        <f t="shared" si="125"/>
        <v>-</v>
      </c>
      <c r="AW79" s="516" t="str">
        <f t="shared" si="125"/>
        <v>-</v>
      </c>
      <c r="AX79" s="516" t="str">
        <f t="shared" si="126"/>
        <v>-</v>
      </c>
      <c r="AY79" s="516" t="str">
        <f t="shared" si="126"/>
        <v>-</v>
      </c>
      <c r="AZ79" s="516" t="str">
        <f t="shared" si="126"/>
        <v>-</v>
      </c>
      <c r="BA79" s="516" t="str">
        <f t="shared" si="126"/>
        <v>-</v>
      </c>
      <c r="BB79" s="516" t="str">
        <f t="shared" si="126"/>
        <v>-</v>
      </c>
      <c r="BC79" s="516" t="str">
        <f t="shared" si="126"/>
        <v>-</v>
      </c>
      <c r="BD79" s="516" t="str">
        <f t="shared" si="126"/>
        <v>-</v>
      </c>
      <c r="BE79" s="516" t="str">
        <f t="shared" si="126"/>
        <v>-</v>
      </c>
      <c r="BF79" s="516" t="str">
        <f t="shared" si="126"/>
        <v>-</v>
      </c>
      <c r="BG79" s="516" t="str">
        <f t="shared" si="126"/>
        <v>-</v>
      </c>
      <c r="BH79" s="516" t="str">
        <f t="shared" si="127"/>
        <v>-</v>
      </c>
      <c r="BI79" s="516" t="str">
        <f t="shared" si="127"/>
        <v>-</v>
      </c>
      <c r="BJ79" s="516" t="str">
        <f t="shared" si="127"/>
        <v>-</v>
      </c>
      <c r="BK79" s="516" t="str">
        <f t="shared" si="127"/>
        <v>-</v>
      </c>
      <c r="BL79" s="516" t="str">
        <f t="shared" si="127"/>
        <v>-</v>
      </c>
      <c r="BM79" s="516" t="str">
        <f t="shared" si="127"/>
        <v>-</v>
      </c>
      <c r="BN79" s="516" t="str">
        <f t="shared" si="127"/>
        <v>-</v>
      </c>
      <c r="BO79" s="516" t="str">
        <f t="shared" si="127"/>
        <v>-</v>
      </c>
      <c r="BP79" s="516" t="str">
        <f t="shared" si="127"/>
        <v>-</v>
      </c>
      <c r="BQ79" s="516" t="str">
        <f t="shared" si="127"/>
        <v>-</v>
      </c>
      <c r="BR79" s="516" t="str">
        <f t="shared" si="119"/>
        <v>-------</v>
      </c>
      <c r="BS79" s="516" t="str">
        <f t="shared" si="120"/>
        <v>-</v>
      </c>
      <c r="BT79" s="454" t="str">
        <f>IF(INDEX(BR:BR,ROW())&lt;&gt;"-------",VLOOKUP($BR79,'CS Protocol Def'!$B:$O,12,FALSE),"-")</f>
        <v>-</v>
      </c>
      <c r="BU79" s="454" t="str">
        <f>IF(INDEX(BR:BR,ROW())&lt;&gt;"-------",VLOOKUP(INDEX(BR:BR,ROW()),'CS Protocol Def'!$B:$O,13,FALSE),"-")</f>
        <v>-</v>
      </c>
      <c r="BV79" s="454" t="str">
        <f>IF(INDEX(BR:BR,ROW())&lt;&gt;"-------",VLOOKUP($BR79,'CS Protocol Def'!$B:$P,15,FALSE),"-")</f>
        <v>-</v>
      </c>
      <c r="BW79" s="455" t="str">
        <f t="shared" si="121"/>
        <v>-</v>
      </c>
      <c r="BX79" s="515" t="str">
        <f>IF(INDEX(BR:BR,ROW())&lt;&gt;"-------",VLOOKUP($BR79,'CS Protocol Def'!$B:$Q,16,FALSE),"-")</f>
        <v>-</v>
      </c>
      <c r="BY79" s="455" t="str">
        <f>IF(INDEX(BR:BR,ROW())&lt;&gt;"-------",VLOOKUP(TEXT(BIN2DEC(CONCATENATE(K79,L79,M79,N79,O79,P79,Q79,R79,S79,T79)),"#"),'Country Codes'!A:B,2,FALSE),"-")</f>
        <v>-</v>
      </c>
      <c r="BZ79" s="491" t="str">
        <f>IF(BT79=BZ$3,VLOOKUP(CONCATENATE(X79,Y79,Z79,AA79,AB79,AC79),Characters!$B$3:$F$41,5,FALSE)&amp;
VLOOKUP(CONCATENATE(AD79,AE79,AF79,AG79,AH79,AI79),Characters!$B$3:$F$41,5,FALSE)&amp;
VLOOKUP(CONCATENATE(AJ79,AK79,AL79,AM79,AN79,AO79),Characters!$B$3:$F$41,5,FALSE)&amp;
VLOOKUP(CONCATENATE(AP79,AQ79,AR79,AS79,AT79,AU79),Characters!$B$3:$F$41,5,FALSE)&amp;
VLOOKUP(CONCATENATE(AV79,AW79,AX79,AY79,AZ79,BA79),Characters!$B$3:$F$41,5,FALSE)&amp;
VLOOKUP(CONCATENATE(BB79,BC79,BD79,BE79,BF79,BG79),Characters!$B$3:$F$41,5,FALSE)&amp;
VLOOKUP(CONCATENATE(BH79,BI79,BJ79,BK79,BL79,BM79),Characters!$B$3:$F$41,5,FALSE),"-")</f>
        <v>-</v>
      </c>
      <c r="CA79" s="471" t="str">
        <f t="shared" si="89"/>
        <v>-</v>
      </c>
      <c r="CB79" s="473" t="str">
        <f t="shared" si="90"/>
        <v>-</v>
      </c>
      <c r="CC79" s="475" t="str">
        <f t="shared" si="91"/>
        <v>-</v>
      </c>
      <c r="CD79" s="476" t="str">
        <f t="shared" si="92"/>
        <v>-</v>
      </c>
      <c r="CE79" s="476" t="str">
        <f t="shared" si="93"/>
        <v>-</v>
      </c>
      <c r="CF79" s="476" t="str">
        <f t="shared" si="94"/>
        <v>-</v>
      </c>
      <c r="CG79" s="476" t="str">
        <f t="shared" si="95"/>
        <v>-</v>
      </c>
      <c r="CH79" s="478" t="str">
        <f t="shared" si="96"/>
        <v>-</v>
      </c>
      <c r="CI79" s="480" t="str">
        <f t="shared" si="97"/>
        <v>-</v>
      </c>
      <c r="CJ79" s="480" t="str">
        <f t="shared" si="98"/>
        <v>-</v>
      </c>
      <c r="CK79" s="480" t="str">
        <f t="shared" si="99"/>
        <v>-</v>
      </c>
      <c r="CL79" s="480" t="str">
        <f t="shared" si="100"/>
        <v>-</v>
      </c>
      <c r="CM79" s="482" t="str">
        <f t="shared" si="101"/>
        <v>-</v>
      </c>
      <c r="CN79" s="483" t="str">
        <f t="shared" si="102"/>
        <v>-</v>
      </c>
      <c r="CO79" s="483" t="str">
        <f t="shared" si="103"/>
        <v>-</v>
      </c>
      <c r="CP79" s="483" t="str">
        <f t="shared" si="104"/>
        <v>-</v>
      </c>
      <c r="CQ79" s="493" t="str">
        <f t="shared" si="105"/>
        <v>-</v>
      </c>
      <c r="CR79" s="487" t="str">
        <f t="shared" si="106"/>
        <v>-</v>
      </c>
      <c r="CS79" s="490" t="str">
        <f t="shared" si="107"/>
        <v>-</v>
      </c>
      <c r="CT79" s="485" t="str">
        <f t="shared" si="108"/>
        <v>-</v>
      </c>
      <c r="CU79" s="485" t="str">
        <f t="shared" si="109"/>
        <v>-</v>
      </c>
      <c r="CV79" s="489" t="str">
        <f t="shared" si="110"/>
        <v>-</v>
      </c>
    </row>
    <row r="80" spans="6:100" x14ac:dyDescent="0.2">
      <c r="F80" s="495" t="str">
        <f t="shared" si="88"/>
        <v>-</v>
      </c>
      <c r="G80" s="495">
        <f t="shared" si="117"/>
        <v>0</v>
      </c>
      <c r="I80" s="456" t="str">
        <f t="shared" si="118"/>
        <v>-</v>
      </c>
      <c r="J80" s="516" t="str">
        <f t="shared" si="122"/>
        <v>-</v>
      </c>
      <c r="K80" s="516" t="str">
        <f t="shared" si="122"/>
        <v>-</v>
      </c>
      <c r="L80" s="516" t="str">
        <f t="shared" si="122"/>
        <v>-</v>
      </c>
      <c r="M80" s="516" t="str">
        <f t="shared" si="122"/>
        <v>-</v>
      </c>
      <c r="N80" s="516" t="str">
        <f t="shared" si="122"/>
        <v>-</v>
      </c>
      <c r="O80" s="516" t="str">
        <f t="shared" si="122"/>
        <v>-</v>
      </c>
      <c r="P80" s="516" t="str">
        <f t="shared" si="122"/>
        <v>-</v>
      </c>
      <c r="Q80" s="516" t="str">
        <f t="shared" si="122"/>
        <v>-</v>
      </c>
      <c r="R80" s="516" t="str">
        <f t="shared" si="122"/>
        <v>-</v>
      </c>
      <c r="S80" s="516" t="str">
        <f t="shared" si="122"/>
        <v>-</v>
      </c>
      <c r="T80" s="516" t="str">
        <f t="shared" si="123"/>
        <v>-</v>
      </c>
      <c r="U80" s="516" t="str">
        <f t="shared" si="123"/>
        <v>-</v>
      </c>
      <c r="V80" s="516" t="str">
        <f t="shared" si="123"/>
        <v>-</v>
      </c>
      <c r="W80" s="516" t="str">
        <f t="shared" si="123"/>
        <v>-</v>
      </c>
      <c r="X80" s="516" t="str">
        <f t="shared" si="123"/>
        <v>-</v>
      </c>
      <c r="Y80" s="516" t="str">
        <f t="shared" si="123"/>
        <v>-</v>
      </c>
      <c r="Z80" s="516" t="str">
        <f t="shared" si="123"/>
        <v>-</v>
      </c>
      <c r="AA80" s="516" t="str">
        <f t="shared" si="123"/>
        <v>-</v>
      </c>
      <c r="AB80" s="516" t="str">
        <f t="shared" si="123"/>
        <v>-</v>
      </c>
      <c r="AC80" s="516" t="str">
        <f t="shared" si="123"/>
        <v>-</v>
      </c>
      <c r="AD80" s="516" t="str">
        <f t="shared" si="124"/>
        <v>-</v>
      </c>
      <c r="AE80" s="516" t="str">
        <f t="shared" si="124"/>
        <v>-</v>
      </c>
      <c r="AF80" s="516" t="str">
        <f t="shared" si="124"/>
        <v>-</v>
      </c>
      <c r="AG80" s="516" t="str">
        <f t="shared" si="124"/>
        <v>-</v>
      </c>
      <c r="AH80" s="516" t="str">
        <f t="shared" si="124"/>
        <v>-</v>
      </c>
      <c r="AI80" s="516" t="str">
        <f t="shared" si="124"/>
        <v>-</v>
      </c>
      <c r="AJ80" s="516" t="str">
        <f t="shared" si="124"/>
        <v>-</v>
      </c>
      <c r="AK80" s="516" t="str">
        <f t="shared" si="124"/>
        <v>-</v>
      </c>
      <c r="AL80" s="516" t="str">
        <f t="shared" si="124"/>
        <v>-</v>
      </c>
      <c r="AM80" s="516" t="str">
        <f t="shared" si="124"/>
        <v>-</v>
      </c>
      <c r="AN80" s="516" t="str">
        <f t="shared" si="125"/>
        <v>-</v>
      </c>
      <c r="AO80" s="516" t="str">
        <f t="shared" si="125"/>
        <v>-</v>
      </c>
      <c r="AP80" s="516" t="str">
        <f t="shared" si="125"/>
        <v>-</v>
      </c>
      <c r="AQ80" s="516" t="str">
        <f t="shared" si="125"/>
        <v>-</v>
      </c>
      <c r="AR80" s="516" t="str">
        <f t="shared" si="125"/>
        <v>-</v>
      </c>
      <c r="AS80" s="516" t="str">
        <f t="shared" si="125"/>
        <v>-</v>
      </c>
      <c r="AT80" s="516" t="str">
        <f t="shared" si="125"/>
        <v>-</v>
      </c>
      <c r="AU80" s="516" t="str">
        <f t="shared" si="125"/>
        <v>-</v>
      </c>
      <c r="AV80" s="516" t="str">
        <f t="shared" si="125"/>
        <v>-</v>
      </c>
      <c r="AW80" s="516" t="str">
        <f t="shared" si="125"/>
        <v>-</v>
      </c>
      <c r="AX80" s="516" t="str">
        <f t="shared" si="126"/>
        <v>-</v>
      </c>
      <c r="AY80" s="516" t="str">
        <f t="shared" si="126"/>
        <v>-</v>
      </c>
      <c r="AZ80" s="516" t="str">
        <f t="shared" si="126"/>
        <v>-</v>
      </c>
      <c r="BA80" s="516" t="str">
        <f t="shared" si="126"/>
        <v>-</v>
      </c>
      <c r="BB80" s="516" t="str">
        <f t="shared" si="126"/>
        <v>-</v>
      </c>
      <c r="BC80" s="516" t="str">
        <f t="shared" si="126"/>
        <v>-</v>
      </c>
      <c r="BD80" s="516" t="str">
        <f t="shared" si="126"/>
        <v>-</v>
      </c>
      <c r="BE80" s="516" t="str">
        <f t="shared" si="126"/>
        <v>-</v>
      </c>
      <c r="BF80" s="516" t="str">
        <f t="shared" si="126"/>
        <v>-</v>
      </c>
      <c r="BG80" s="516" t="str">
        <f t="shared" si="126"/>
        <v>-</v>
      </c>
      <c r="BH80" s="516" t="str">
        <f t="shared" si="127"/>
        <v>-</v>
      </c>
      <c r="BI80" s="516" t="str">
        <f t="shared" si="127"/>
        <v>-</v>
      </c>
      <c r="BJ80" s="516" t="str">
        <f t="shared" si="127"/>
        <v>-</v>
      </c>
      <c r="BK80" s="516" t="str">
        <f t="shared" si="127"/>
        <v>-</v>
      </c>
      <c r="BL80" s="516" t="str">
        <f t="shared" si="127"/>
        <v>-</v>
      </c>
      <c r="BM80" s="516" t="str">
        <f t="shared" si="127"/>
        <v>-</v>
      </c>
      <c r="BN80" s="516" t="str">
        <f t="shared" si="127"/>
        <v>-</v>
      </c>
      <c r="BO80" s="516" t="str">
        <f t="shared" si="127"/>
        <v>-</v>
      </c>
      <c r="BP80" s="516" t="str">
        <f t="shared" si="127"/>
        <v>-</v>
      </c>
      <c r="BQ80" s="516" t="str">
        <f t="shared" si="127"/>
        <v>-</v>
      </c>
      <c r="BR80" s="516" t="str">
        <f t="shared" si="119"/>
        <v>-------</v>
      </c>
      <c r="BS80" s="516" t="str">
        <f t="shared" si="120"/>
        <v>-</v>
      </c>
      <c r="BT80" s="454" t="str">
        <f>IF(INDEX(BR:BR,ROW())&lt;&gt;"-------",VLOOKUP($BR80,'CS Protocol Def'!$B:$O,12,FALSE),"-")</f>
        <v>-</v>
      </c>
      <c r="BU80" s="454" t="str">
        <f>IF(INDEX(BR:BR,ROW())&lt;&gt;"-------",VLOOKUP(INDEX(BR:BR,ROW()),'CS Protocol Def'!$B:$O,13,FALSE),"-")</f>
        <v>-</v>
      </c>
      <c r="BV80" s="454" t="str">
        <f>IF(INDEX(BR:BR,ROW())&lt;&gt;"-------",VLOOKUP($BR80,'CS Protocol Def'!$B:$P,15,FALSE),"-")</f>
        <v>-</v>
      </c>
      <c r="BW80" s="455" t="str">
        <f t="shared" si="121"/>
        <v>-</v>
      </c>
      <c r="BX80" s="515" t="str">
        <f>IF(INDEX(BR:BR,ROW())&lt;&gt;"-------",VLOOKUP($BR80,'CS Protocol Def'!$B:$Q,16,FALSE),"-")</f>
        <v>-</v>
      </c>
      <c r="BY80" s="455" t="str">
        <f>IF(INDEX(BR:BR,ROW())&lt;&gt;"-------",VLOOKUP(TEXT(BIN2DEC(CONCATENATE(K80,L80,M80,N80,O80,P80,Q80,R80,S80,T80)),"#"),'Country Codes'!A:B,2,FALSE),"-")</f>
        <v>-</v>
      </c>
      <c r="BZ80" s="491" t="str">
        <f>IF(BT80=BZ$3,VLOOKUP(CONCATENATE(X80,Y80,Z80,AA80,AB80,AC80),Characters!$B$3:$F$41,5,FALSE)&amp;
VLOOKUP(CONCATENATE(AD80,AE80,AF80,AG80,AH80,AI80),Characters!$B$3:$F$41,5,FALSE)&amp;
VLOOKUP(CONCATENATE(AJ80,AK80,AL80,AM80,AN80,AO80),Characters!$B$3:$F$41,5,FALSE)&amp;
VLOOKUP(CONCATENATE(AP80,AQ80,AR80,AS80,AT80,AU80),Characters!$B$3:$F$41,5,FALSE)&amp;
VLOOKUP(CONCATENATE(AV80,AW80,AX80,AY80,AZ80,BA80),Characters!$B$3:$F$41,5,FALSE)&amp;
VLOOKUP(CONCATENATE(BB80,BC80,BD80,BE80,BF80,BG80),Characters!$B$3:$F$41,5,FALSE)&amp;
VLOOKUP(CONCATENATE(BH80,BI80,BJ80,BK80,BL80,BM80),Characters!$B$3:$F$41,5,FALSE),"-")</f>
        <v>-</v>
      </c>
      <c r="CA80" s="471" t="str">
        <f t="shared" si="89"/>
        <v>-</v>
      </c>
      <c r="CB80" s="473" t="str">
        <f t="shared" si="90"/>
        <v>-</v>
      </c>
      <c r="CC80" s="475" t="str">
        <f t="shared" si="91"/>
        <v>-</v>
      </c>
      <c r="CD80" s="476" t="str">
        <f t="shared" si="92"/>
        <v>-</v>
      </c>
      <c r="CE80" s="476" t="str">
        <f t="shared" si="93"/>
        <v>-</v>
      </c>
      <c r="CF80" s="476" t="str">
        <f t="shared" si="94"/>
        <v>-</v>
      </c>
      <c r="CG80" s="476" t="str">
        <f t="shared" si="95"/>
        <v>-</v>
      </c>
      <c r="CH80" s="478" t="str">
        <f t="shared" si="96"/>
        <v>-</v>
      </c>
      <c r="CI80" s="480" t="str">
        <f t="shared" si="97"/>
        <v>-</v>
      </c>
      <c r="CJ80" s="480" t="str">
        <f t="shared" si="98"/>
        <v>-</v>
      </c>
      <c r="CK80" s="480" t="str">
        <f t="shared" si="99"/>
        <v>-</v>
      </c>
      <c r="CL80" s="480" t="str">
        <f t="shared" si="100"/>
        <v>-</v>
      </c>
      <c r="CM80" s="482" t="str">
        <f t="shared" si="101"/>
        <v>-</v>
      </c>
      <c r="CN80" s="483" t="str">
        <f t="shared" si="102"/>
        <v>-</v>
      </c>
      <c r="CO80" s="483" t="str">
        <f t="shared" si="103"/>
        <v>-</v>
      </c>
      <c r="CP80" s="483" t="str">
        <f t="shared" si="104"/>
        <v>-</v>
      </c>
      <c r="CQ80" s="493" t="str">
        <f t="shared" si="105"/>
        <v>-</v>
      </c>
      <c r="CR80" s="487" t="str">
        <f t="shared" si="106"/>
        <v>-</v>
      </c>
      <c r="CS80" s="490" t="str">
        <f t="shared" si="107"/>
        <v>-</v>
      </c>
      <c r="CT80" s="485" t="str">
        <f t="shared" si="108"/>
        <v>-</v>
      </c>
      <c r="CU80" s="485" t="str">
        <f t="shared" si="109"/>
        <v>-</v>
      </c>
      <c r="CV80" s="489" t="str">
        <f t="shared" si="110"/>
        <v>-</v>
      </c>
    </row>
    <row r="81" spans="6:100" x14ac:dyDescent="0.2">
      <c r="F81" s="495" t="str">
        <f t="shared" si="88"/>
        <v>-</v>
      </c>
      <c r="G81" s="495">
        <f t="shared" si="117"/>
        <v>0</v>
      </c>
      <c r="I81" s="456" t="str">
        <f t="shared" si="118"/>
        <v>-</v>
      </c>
      <c r="J81" s="516" t="str">
        <f t="shared" si="122"/>
        <v>-</v>
      </c>
      <c r="K81" s="516" t="str">
        <f t="shared" si="122"/>
        <v>-</v>
      </c>
      <c r="L81" s="516" t="str">
        <f t="shared" si="122"/>
        <v>-</v>
      </c>
      <c r="M81" s="516" t="str">
        <f t="shared" si="122"/>
        <v>-</v>
      </c>
      <c r="N81" s="516" t="str">
        <f t="shared" si="122"/>
        <v>-</v>
      </c>
      <c r="O81" s="516" t="str">
        <f t="shared" si="122"/>
        <v>-</v>
      </c>
      <c r="P81" s="516" t="str">
        <f t="shared" si="122"/>
        <v>-</v>
      </c>
      <c r="Q81" s="516" t="str">
        <f t="shared" si="122"/>
        <v>-</v>
      </c>
      <c r="R81" s="516" t="str">
        <f t="shared" si="122"/>
        <v>-</v>
      </c>
      <c r="S81" s="516" t="str">
        <f t="shared" si="122"/>
        <v>-</v>
      </c>
      <c r="T81" s="516" t="str">
        <f t="shared" si="123"/>
        <v>-</v>
      </c>
      <c r="U81" s="516" t="str">
        <f t="shared" si="123"/>
        <v>-</v>
      </c>
      <c r="V81" s="516" t="str">
        <f t="shared" si="123"/>
        <v>-</v>
      </c>
      <c r="W81" s="516" t="str">
        <f t="shared" si="123"/>
        <v>-</v>
      </c>
      <c r="X81" s="516" t="str">
        <f t="shared" si="123"/>
        <v>-</v>
      </c>
      <c r="Y81" s="516" t="str">
        <f t="shared" si="123"/>
        <v>-</v>
      </c>
      <c r="Z81" s="516" t="str">
        <f t="shared" si="123"/>
        <v>-</v>
      </c>
      <c r="AA81" s="516" t="str">
        <f t="shared" si="123"/>
        <v>-</v>
      </c>
      <c r="AB81" s="516" t="str">
        <f t="shared" si="123"/>
        <v>-</v>
      </c>
      <c r="AC81" s="516" t="str">
        <f t="shared" si="123"/>
        <v>-</v>
      </c>
      <c r="AD81" s="516" t="str">
        <f t="shared" si="124"/>
        <v>-</v>
      </c>
      <c r="AE81" s="516" t="str">
        <f t="shared" si="124"/>
        <v>-</v>
      </c>
      <c r="AF81" s="516" t="str">
        <f t="shared" si="124"/>
        <v>-</v>
      </c>
      <c r="AG81" s="516" t="str">
        <f t="shared" si="124"/>
        <v>-</v>
      </c>
      <c r="AH81" s="516" t="str">
        <f t="shared" si="124"/>
        <v>-</v>
      </c>
      <c r="AI81" s="516" t="str">
        <f t="shared" si="124"/>
        <v>-</v>
      </c>
      <c r="AJ81" s="516" t="str">
        <f t="shared" si="124"/>
        <v>-</v>
      </c>
      <c r="AK81" s="516" t="str">
        <f t="shared" si="124"/>
        <v>-</v>
      </c>
      <c r="AL81" s="516" t="str">
        <f t="shared" si="124"/>
        <v>-</v>
      </c>
      <c r="AM81" s="516" t="str">
        <f t="shared" si="124"/>
        <v>-</v>
      </c>
      <c r="AN81" s="516" t="str">
        <f t="shared" si="125"/>
        <v>-</v>
      </c>
      <c r="AO81" s="516" t="str">
        <f t="shared" si="125"/>
        <v>-</v>
      </c>
      <c r="AP81" s="516" t="str">
        <f t="shared" si="125"/>
        <v>-</v>
      </c>
      <c r="AQ81" s="516" t="str">
        <f t="shared" si="125"/>
        <v>-</v>
      </c>
      <c r="AR81" s="516" t="str">
        <f t="shared" si="125"/>
        <v>-</v>
      </c>
      <c r="AS81" s="516" t="str">
        <f t="shared" si="125"/>
        <v>-</v>
      </c>
      <c r="AT81" s="516" t="str">
        <f t="shared" si="125"/>
        <v>-</v>
      </c>
      <c r="AU81" s="516" t="str">
        <f t="shared" si="125"/>
        <v>-</v>
      </c>
      <c r="AV81" s="516" t="str">
        <f t="shared" si="125"/>
        <v>-</v>
      </c>
      <c r="AW81" s="516" t="str">
        <f t="shared" si="125"/>
        <v>-</v>
      </c>
      <c r="AX81" s="516" t="str">
        <f t="shared" si="126"/>
        <v>-</v>
      </c>
      <c r="AY81" s="516" t="str">
        <f t="shared" si="126"/>
        <v>-</v>
      </c>
      <c r="AZ81" s="516" t="str">
        <f t="shared" si="126"/>
        <v>-</v>
      </c>
      <c r="BA81" s="516" t="str">
        <f t="shared" si="126"/>
        <v>-</v>
      </c>
      <c r="BB81" s="516" t="str">
        <f t="shared" si="126"/>
        <v>-</v>
      </c>
      <c r="BC81" s="516" t="str">
        <f t="shared" si="126"/>
        <v>-</v>
      </c>
      <c r="BD81" s="516" t="str">
        <f t="shared" si="126"/>
        <v>-</v>
      </c>
      <c r="BE81" s="516" t="str">
        <f t="shared" si="126"/>
        <v>-</v>
      </c>
      <c r="BF81" s="516" t="str">
        <f t="shared" si="126"/>
        <v>-</v>
      </c>
      <c r="BG81" s="516" t="str">
        <f t="shared" si="126"/>
        <v>-</v>
      </c>
      <c r="BH81" s="516" t="str">
        <f t="shared" si="127"/>
        <v>-</v>
      </c>
      <c r="BI81" s="516" t="str">
        <f t="shared" si="127"/>
        <v>-</v>
      </c>
      <c r="BJ81" s="516" t="str">
        <f t="shared" si="127"/>
        <v>-</v>
      </c>
      <c r="BK81" s="516" t="str">
        <f t="shared" si="127"/>
        <v>-</v>
      </c>
      <c r="BL81" s="516" t="str">
        <f t="shared" si="127"/>
        <v>-</v>
      </c>
      <c r="BM81" s="516" t="str">
        <f t="shared" si="127"/>
        <v>-</v>
      </c>
      <c r="BN81" s="516" t="str">
        <f t="shared" si="127"/>
        <v>-</v>
      </c>
      <c r="BO81" s="516" t="str">
        <f t="shared" si="127"/>
        <v>-</v>
      </c>
      <c r="BP81" s="516" t="str">
        <f t="shared" si="127"/>
        <v>-</v>
      </c>
      <c r="BQ81" s="516" t="str">
        <f t="shared" si="127"/>
        <v>-</v>
      </c>
      <c r="BR81" s="516" t="str">
        <f t="shared" si="119"/>
        <v>-------</v>
      </c>
      <c r="BS81" s="516" t="str">
        <f t="shared" si="120"/>
        <v>-</v>
      </c>
      <c r="BT81" s="454" t="str">
        <f>IF(INDEX(BR:BR,ROW())&lt;&gt;"-------",VLOOKUP($BR81,'CS Protocol Def'!$B:$O,12,FALSE),"-")</f>
        <v>-</v>
      </c>
      <c r="BU81" s="454" t="str">
        <f>IF(INDEX(BR:BR,ROW())&lt;&gt;"-------",VLOOKUP(INDEX(BR:BR,ROW()),'CS Protocol Def'!$B:$O,13,FALSE),"-")</f>
        <v>-</v>
      </c>
      <c r="BV81" s="454" t="str">
        <f>IF(INDEX(BR:BR,ROW())&lt;&gt;"-------",VLOOKUP($BR81,'CS Protocol Def'!$B:$P,15,FALSE),"-")</f>
        <v>-</v>
      </c>
      <c r="BW81" s="455" t="str">
        <f t="shared" si="121"/>
        <v>-</v>
      </c>
      <c r="BX81" s="515" t="str">
        <f>IF(INDEX(BR:BR,ROW())&lt;&gt;"-------",VLOOKUP($BR81,'CS Protocol Def'!$B:$Q,16,FALSE),"-")</f>
        <v>-</v>
      </c>
      <c r="BY81" s="455" t="str">
        <f>IF(INDEX(BR:BR,ROW())&lt;&gt;"-------",VLOOKUP(TEXT(BIN2DEC(CONCATENATE(K81,L81,M81,N81,O81,P81,Q81,R81,S81,T81)),"#"),'Country Codes'!A:B,2,FALSE),"-")</f>
        <v>-</v>
      </c>
      <c r="BZ81" s="491" t="str">
        <f>IF(BT81=BZ$3,VLOOKUP(CONCATENATE(X81,Y81,Z81,AA81,AB81,AC81),Characters!$B$3:$F$41,5,FALSE)&amp;
VLOOKUP(CONCATENATE(AD81,AE81,AF81,AG81,AH81,AI81),Characters!$B$3:$F$41,5,FALSE)&amp;
VLOOKUP(CONCATENATE(AJ81,AK81,AL81,AM81,AN81,AO81),Characters!$B$3:$F$41,5,FALSE)&amp;
VLOOKUP(CONCATENATE(AP81,AQ81,AR81,AS81,AT81,AU81),Characters!$B$3:$F$41,5,FALSE)&amp;
VLOOKUP(CONCATENATE(AV81,AW81,AX81,AY81,AZ81,BA81),Characters!$B$3:$F$41,5,FALSE)&amp;
VLOOKUP(CONCATENATE(BB81,BC81,BD81,BE81,BF81,BG81),Characters!$B$3:$F$41,5,FALSE)&amp;
VLOOKUP(CONCATENATE(BH81,BI81,BJ81,BK81,BL81,BM81),Characters!$B$3:$F$41,5,FALSE),"-")</f>
        <v>-</v>
      </c>
      <c r="CA81" s="471" t="str">
        <f t="shared" si="89"/>
        <v>-</v>
      </c>
      <c r="CB81" s="473" t="str">
        <f t="shared" si="90"/>
        <v>-</v>
      </c>
      <c r="CC81" s="475" t="str">
        <f t="shared" si="91"/>
        <v>-</v>
      </c>
      <c r="CD81" s="476" t="str">
        <f t="shared" si="92"/>
        <v>-</v>
      </c>
      <c r="CE81" s="476" t="str">
        <f t="shared" si="93"/>
        <v>-</v>
      </c>
      <c r="CF81" s="476" t="str">
        <f t="shared" si="94"/>
        <v>-</v>
      </c>
      <c r="CG81" s="476" t="str">
        <f t="shared" si="95"/>
        <v>-</v>
      </c>
      <c r="CH81" s="478" t="str">
        <f t="shared" si="96"/>
        <v>-</v>
      </c>
      <c r="CI81" s="480" t="str">
        <f t="shared" si="97"/>
        <v>-</v>
      </c>
      <c r="CJ81" s="480" t="str">
        <f t="shared" si="98"/>
        <v>-</v>
      </c>
      <c r="CK81" s="480" t="str">
        <f t="shared" si="99"/>
        <v>-</v>
      </c>
      <c r="CL81" s="480" t="str">
        <f t="shared" si="100"/>
        <v>-</v>
      </c>
      <c r="CM81" s="482" t="str">
        <f t="shared" si="101"/>
        <v>-</v>
      </c>
      <c r="CN81" s="483" t="str">
        <f t="shared" si="102"/>
        <v>-</v>
      </c>
      <c r="CO81" s="483" t="str">
        <f t="shared" si="103"/>
        <v>-</v>
      </c>
      <c r="CP81" s="483" t="str">
        <f t="shared" si="104"/>
        <v>-</v>
      </c>
      <c r="CQ81" s="493" t="str">
        <f t="shared" si="105"/>
        <v>-</v>
      </c>
      <c r="CR81" s="487" t="str">
        <f t="shared" si="106"/>
        <v>-</v>
      </c>
      <c r="CS81" s="490" t="str">
        <f t="shared" si="107"/>
        <v>-</v>
      </c>
      <c r="CT81" s="485" t="str">
        <f t="shared" si="108"/>
        <v>-</v>
      </c>
      <c r="CU81" s="485" t="str">
        <f t="shared" si="109"/>
        <v>-</v>
      </c>
      <c r="CV81" s="489" t="str">
        <f t="shared" si="110"/>
        <v>-</v>
      </c>
    </row>
    <row r="82" spans="6:100" x14ac:dyDescent="0.2">
      <c r="F82" s="495" t="str">
        <f t="shared" si="88"/>
        <v>-</v>
      </c>
      <c r="G82" s="495">
        <f t="shared" si="117"/>
        <v>0</v>
      </c>
      <c r="I82" s="456" t="str">
        <f t="shared" si="118"/>
        <v>-</v>
      </c>
      <c r="J82" s="516" t="str">
        <f t="shared" si="122"/>
        <v>-</v>
      </c>
      <c r="K82" s="516" t="str">
        <f t="shared" si="122"/>
        <v>-</v>
      </c>
      <c r="L82" s="516" t="str">
        <f t="shared" si="122"/>
        <v>-</v>
      </c>
      <c r="M82" s="516" t="str">
        <f t="shared" si="122"/>
        <v>-</v>
      </c>
      <c r="N82" s="516" t="str">
        <f t="shared" si="122"/>
        <v>-</v>
      </c>
      <c r="O82" s="516" t="str">
        <f t="shared" si="122"/>
        <v>-</v>
      </c>
      <c r="P82" s="516" t="str">
        <f t="shared" si="122"/>
        <v>-</v>
      </c>
      <c r="Q82" s="516" t="str">
        <f t="shared" si="122"/>
        <v>-</v>
      </c>
      <c r="R82" s="516" t="str">
        <f t="shared" si="122"/>
        <v>-</v>
      </c>
      <c r="S82" s="516" t="str">
        <f t="shared" si="122"/>
        <v>-</v>
      </c>
      <c r="T82" s="516" t="str">
        <f t="shared" si="123"/>
        <v>-</v>
      </c>
      <c r="U82" s="516" t="str">
        <f t="shared" si="123"/>
        <v>-</v>
      </c>
      <c r="V82" s="516" t="str">
        <f t="shared" si="123"/>
        <v>-</v>
      </c>
      <c r="W82" s="516" t="str">
        <f t="shared" si="123"/>
        <v>-</v>
      </c>
      <c r="X82" s="516" t="str">
        <f t="shared" si="123"/>
        <v>-</v>
      </c>
      <c r="Y82" s="516" t="str">
        <f t="shared" si="123"/>
        <v>-</v>
      </c>
      <c r="Z82" s="516" t="str">
        <f t="shared" si="123"/>
        <v>-</v>
      </c>
      <c r="AA82" s="516" t="str">
        <f t="shared" si="123"/>
        <v>-</v>
      </c>
      <c r="AB82" s="516" t="str">
        <f t="shared" si="123"/>
        <v>-</v>
      </c>
      <c r="AC82" s="516" t="str">
        <f t="shared" si="123"/>
        <v>-</v>
      </c>
      <c r="AD82" s="516" t="str">
        <f t="shared" si="124"/>
        <v>-</v>
      </c>
      <c r="AE82" s="516" t="str">
        <f t="shared" si="124"/>
        <v>-</v>
      </c>
      <c r="AF82" s="516" t="str">
        <f t="shared" si="124"/>
        <v>-</v>
      </c>
      <c r="AG82" s="516" t="str">
        <f t="shared" si="124"/>
        <v>-</v>
      </c>
      <c r="AH82" s="516" t="str">
        <f t="shared" si="124"/>
        <v>-</v>
      </c>
      <c r="AI82" s="516" t="str">
        <f t="shared" si="124"/>
        <v>-</v>
      </c>
      <c r="AJ82" s="516" t="str">
        <f t="shared" si="124"/>
        <v>-</v>
      </c>
      <c r="AK82" s="516" t="str">
        <f t="shared" si="124"/>
        <v>-</v>
      </c>
      <c r="AL82" s="516" t="str">
        <f t="shared" si="124"/>
        <v>-</v>
      </c>
      <c r="AM82" s="516" t="str">
        <f t="shared" si="124"/>
        <v>-</v>
      </c>
      <c r="AN82" s="516" t="str">
        <f t="shared" si="125"/>
        <v>-</v>
      </c>
      <c r="AO82" s="516" t="str">
        <f t="shared" si="125"/>
        <v>-</v>
      </c>
      <c r="AP82" s="516" t="str">
        <f t="shared" si="125"/>
        <v>-</v>
      </c>
      <c r="AQ82" s="516" t="str">
        <f t="shared" si="125"/>
        <v>-</v>
      </c>
      <c r="AR82" s="516" t="str">
        <f t="shared" si="125"/>
        <v>-</v>
      </c>
      <c r="AS82" s="516" t="str">
        <f t="shared" si="125"/>
        <v>-</v>
      </c>
      <c r="AT82" s="516" t="str">
        <f t="shared" si="125"/>
        <v>-</v>
      </c>
      <c r="AU82" s="516" t="str">
        <f t="shared" si="125"/>
        <v>-</v>
      </c>
      <c r="AV82" s="516" t="str">
        <f t="shared" si="125"/>
        <v>-</v>
      </c>
      <c r="AW82" s="516" t="str">
        <f t="shared" si="125"/>
        <v>-</v>
      </c>
      <c r="AX82" s="516" t="str">
        <f t="shared" si="126"/>
        <v>-</v>
      </c>
      <c r="AY82" s="516" t="str">
        <f t="shared" si="126"/>
        <v>-</v>
      </c>
      <c r="AZ82" s="516" t="str">
        <f t="shared" si="126"/>
        <v>-</v>
      </c>
      <c r="BA82" s="516" t="str">
        <f t="shared" si="126"/>
        <v>-</v>
      </c>
      <c r="BB82" s="516" t="str">
        <f t="shared" si="126"/>
        <v>-</v>
      </c>
      <c r="BC82" s="516" t="str">
        <f t="shared" si="126"/>
        <v>-</v>
      </c>
      <c r="BD82" s="516" t="str">
        <f t="shared" si="126"/>
        <v>-</v>
      </c>
      <c r="BE82" s="516" t="str">
        <f t="shared" si="126"/>
        <v>-</v>
      </c>
      <c r="BF82" s="516" t="str">
        <f t="shared" si="126"/>
        <v>-</v>
      </c>
      <c r="BG82" s="516" t="str">
        <f t="shared" si="126"/>
        <v>-</v>
      </c>
      <c r="BH82" s="516" t="str">
        <f t="shared" si="127"/>
        <v>-</v>
      </c>
      <c r="BI82" s="516" t="str">
        <f t="shared" si="127"/>
        <v>-</v>
      </c>
      <c r="BJ82" s="516" t="str">
        <f t="shared" si="127"/>
        <v>-</v>
      </c>
      <c r="BK82" s="516" t="str">
        <f t="shared" si="127"/>
        <v>-</v>
      </c>
      <c r="BL82" s="516" t="str">
        <f t="shared" si="127"/>
        <v>-</v>
      </c>
      <c r="BM82" s="516" t="str">
        <f t="shared" si="127"/>
        <v>-</v>
      </c>
      <c r="BN82" s="516" t="str">
        <f t="shared" si="127"/>
        <v>-</v>
      </c>
      <c r="BO82" s="516" t="str">
        <f t="shared" si="127"/>
        <v>-</v>
      </c>
      <c r="BP82" s="516" t="str">
        <f t="shared" si="127"/>
        <v>-</v>
      </c>
      <c r="BQ82" s="516" t="str">
        <f t="shared" si="127"/>
        <v>-</v>
      </c>
      <c r="BR82" s="516" t="str">
        <f t="shared" si="119"/>
        <v>-------</v>
      </c>
      <c r="BS82" s="516" t="str">
        <f t="shared" si="120"/>
        <v>-</v>
      </c>
      <c r="BT82" s="454" t="str">
        <f>IF(INDEX(BR:BR,ROW())&lt;&gt;"-------",VLOOKUP($BR82,'CS Protocol Def'!$B:$O,12,FALSE),"-")</f>
        <v>-</v>
      </c>
      <c r="BU82" s="454" t="str">
        <f>IF(INDEX(BR:BR,ROW())&lt;&gt;"-------",VLOOKUP(INDEX(BR:BR,ROW()),'CS Protocol Def'!$B:$O,13,FALSE),"-")</f>
        <v>-</v>
      </c>
      <c r="BV82" s="454" t="str">
        <f>IF(INDEX(BR:BR,ROW())&lt;&gt;"-------",VLOOKUP($BR82,'CS Protocol Def'!$B:$P,15,FALSE),"-")</f>
        <v>-</v>
      </c>
      <c r="BW82" s="455" t="str">
        <f t="shared" si="121"/>
        <v>-</v>
      </c>
      <c r="BX82" s="515" t="str">
        <f>IF(INDEX(BR:BR,ROW())&lt;&gt;"-------",VLOOKUP($BR82,'CS Protocol Def'!$B:$Q,16,FALSE),"-")</f>
        <v>-</v>
      </c>
      <c r="BY82" s="455" t="str">
        <f>IF(INDEX(BR:BR,ROW())&lt;&gt;"-------",VLOOKUP(TEXT(BIN2DEC(CONCATENATE(K82,L82,M82,N82,O82,P82,Q82,R82,S82,T82)),"#"),'Country Codes'!A:B,2,FALSE),"-")</f>
        <v>-</v>
      </c>
      <c r="BZ82" s="491" t="str">
        <f>IF(BT82=BZ$3,VLOOKUP(CONCATENATE(X82,Y82,Z82,AA82,AB82,AC82),Characters!$B$3:$F$41,5,FALSE)&amp;
VLOOKUP(CONCATENATE(AD82,AE82,AF82,AG82,AH82,AI82),Characters!$B$3:$F$41,5,FALSE)&amp;
VLOOKUP(CONCATENATE(AJ82,AK82,AL82,AM82,AN82,AO82),Characters!$B$3:$F$41,5,FALSE)&amp;
VLOOKUP(CONCATENATE(AP82,AQ82,AR82,AS82,AT82,AU82),Characters!$B$3:$F$41,5,FALSE)&amp;
VLOOKUP(CONCATENATE(AV82,AW82,AX82,AY82,AZ82,BA82),Characters!$B$3:$F$41,5,FALSE)&amp;
VLOOKUP(CONCATENATE(BB82,BC82,BD82,BE82,BF82,BG82),Characters!$B$3:$F$41,5,FALSE)&amp;
VLOOKUP(CONCATENATE(BH82,BI82,BJ82,BK82,BL82,BM82),Characters!$B$3:$F$41,5,FALSE),"-")</f>
        <v>-</v>
      </c>
      <c r="CA82" s="471" t="str">
        <f t="shared" si="89"/>
        <v>-</v>
      </c>
      <c r="CB82" s="473" t="str">
        <f t="shared" si="90"/>
        <v>-</v>
      </c>
      <c r="CC82" s="475" t="str">
        <f t="shared" si="91"/>
        <v>-</v>
      </c>
      <c r="CD82" s="476" t="str">
        <f t="shared" si="92"/>
        <v>-</v>
      </c>
      <c r="CE82" s="476" t="str">
        <f t="shared" si="93"/>
        <v>-</v>
      </c>
      <c r="CF82" s="476" t="str">
        <f t="shared" si="94"/>
        <v>-</v>
      </c>
      <c r="CG82" s="476" t="str">
        <f t="shared" si="95"/>
        <v>-</v>
      </c>
      <c r="CH82" s="478" t="str">
        <f t="shared" si="96"/>
        <v>-</v>
      </c>
      <c r="CI82" s="480" t="str">
        <f t="shared" si="97"/>
        <v>-</v>
      </c>
      <c r="CJ82" s="480" t="str">
        <f t="shared" si="98"/>
        <v>-</v>
      </c>
      <c r="CK82" s="480" t="str">
        <f t="shared" si="99"/>
        <v>-</v>
      </c>
      <c r="CL82" s="480" t="str">
        <f t="shared" si="100"/>
        <v>-</v>
      </c>
      <c r="CM82" s="482" t="str">
        <f t="shared" si="101"/>
        <v>-</v>
      </c>
      <c r="CN82" s="483" t="str">
        <f t="shared" si="102"/>
        <v>-</v>
      </c>
      <c r="CO82" s="483" t="str">
        <f t="shared" si="103"/>
        <v>-</v>
      </c>
      <c r="CP82" s="483" t="str">
        <f t="shared" si="104"/>
        <v>-</v>
      </c>
      <c r="CQ82" s="493" t="str">
        <f t="shared" si="105"/>
        <v>-</v>
      </c>
      <c r="CR82" s="487" t="str">
        <f t="shared" si="106"/>
        <v>-</v>
      </c>
      <c r="CS82" s="490" t="str">
        <f t="shared" si="107"/>
        <v>-</v>
      </c>
      <c r="CT82" s="485" t="str">
        <f t="shared" si="108"/>
        <v>-</v>
      </c>
      <c r="CU82" s="485" t="str">
        <f t="shared" si="109"/>
        <v>-</v>
      </c>
      <c r="CV82" s="489" t="str">
        <f t="shared" si="110"/>
        <v>-</v>
      </c>
    </row>
    <row r="83" spans="6:100" x14ac:dyDescent="0.2">
      <c r="F83" s="495" t="str">
        <f t="shared" si="88"/>
        <v>-</v>
      </c>
      <c r="G83" s="495">
        <f t="shared" si="117"/>
        <v>0</v>
      </c>
      <c r="I83" s="456" t="str">
        <f t="shared" si="118"/>
        <v>-</v>
      </c>
      <c r="J83" s="516" t="str">
        <f t="shared" si="122"/>
        <v>-</v>
      </c>
      <c r="K83" s="516" t="str">
        <f t="shared" si="122"/>
        <v>-</v>
      </c>
      <c r="L83" s="516" t="str">
        <f t="shared" si="122"/>
        <v>-</v>
      </c>
      <c r="M83" s="516" t="str">
        <f t="shared" si="122"/>
        <v>-</v>
      </c>
      <c r="N83" s="516" t="str">
        <f t="shared" si="122"/>
        <v>-</v>
      </c>
      <c r="O83" s="516" t="str">
        <f t="shared" si="122"/>
        <v>-</v>
      </c>
      <c r="P83" s="516" t="str">
        <f t="shared" si="122"/>
        <v>-</v>
      </c>
      <c r="Q83" s="516" t="str">
        <f t="shared" si="122"/>
        <v>-</v>
      </c>
      <c r="R83" s="516" t="str">
        <f t="shared" si="122"/>
        <v>-</v>
      </c>
      <c r="S83" s="516" t="str">
        <f t="shared" si="122"/>
        <v>-</v>
      </c>
      <c r="T83" s="516" t="str">
        <f t="shared" si="123"/>
        <v>-</v>
      </c>
      <c r="U83" s="516" t="str">
        <f t="shared" si="123"/>
        <v>-</v>
      </c>
      <c r="V83" s="516" t="str">
        <f t="shared" si="123"/>
        <v>-</v>
      </c>
      <c r="W83" s="516" t="str">
        <f t="shared" si="123"/>
        <v>-</v>
      </c>
      <c r="X83" s="516" t="str">
        <f t="shared" si="123"/>
        <v>-</v>
      </c>
      <c r="Y83" s="516" t="str">
        <f t="shared" si="123"/>
        <v>-</v>
      </c>
      <c r="Z83" s="516" t="str">
        <f t="shared" si="123"/>
        <v>-</v>
      </c>
      <c r="AA83" s="516" t="str">
        <f t="shared" si="123"/>
        <v>-</v>
      </c>
      <c r="AB83" s="516" t="str">
        <f t="shared" si="123"/>
        <v>-</v>
      </c>
      <c r="AC83" s="516" t="str">
        <f t="shared" si="123"/>
        <v>-</v>
      </c>
      <c r="AD83" s="516" t="str">
        <f t="shared" si="124"/>
        <v>-</v>
      </c>
      <c r="AE83" s="516" t="str">
        <f t="shared" si="124"/>
        <v>-</v>
      </c>
      <c r="AF83" s="516" t="str">
        <f t="shared" si="124"/>
        <v>-</v>
      </c>
      <c r="AG83" s="516" t="str">
        <f t="shared" si="124"/>
        <v>-</v>
      </c>
      <c r="AH83" s="516" t="str">
        <f t="shared" si="124"/>
        <v>-</v>
      </c>
      <c r="AI83" s="516" t="str">
        <f t="shared" si="124"/>
        <v>-</v>
      </c>
      <c r="AJ83" s="516" t="str">
        <f t="shared" si="124"/>
        <v>-</v>
      </c>
      <c r="AK83" s="516" t="str">
        <f t="shared" si="124"/>
        <v>-</v>
      </c>
      <c r="AL83" s="516" t="str">
        <f t="shared" si="124"/>
        <v>-</v>
      </c>
      <c r="AM83" s="516" t="str">
        <f t="shared" si="124"/>
        <v>-</v>
      </c>
      <c r="AN83" s="516" t="str">
        <f t="shared" si="125"/>
        <v>-</v>
      </c>
      <c r="AO83" s="516" t="str">
        <f t="shared" si="125"/>
        <v>-</v>
      </c>
      <c r="AP83" s="516" t="str">
        <f t="shared" si="125"/>
        <v>-</v>
      </c>
      <c r="AQ83" s="516" t="str">
        <f t="shared" si="125"/>
        <v>-</v>
      </c>
      <c r="AR83" s="516" t="str">
        <f t="shared" si="125"/>
        <v>-</v>
      </c>
      <c r="AS83" s="516" t="str">
        <f t="shared" si="125"/>
        <v>-</v>
      </c>
      <c r="AT83" s="516" t="str">
        <f t="shared" si="125"/>
        <v>-</v>
      </c>
      <c r="AU83" s="516" t="str">
        <f t="shared" si="125"/>
        <v>-</v>
      </c>
      <c r="AV83" s="516" t="str">
        <f t="shared" si="125"/>
        <v>-</v>
      </c>
      <c r="AW83" s="516" t="str">
        <f t="shared" si="125"/>
        <v>-</v>
      </c>
      <c r="AX83" s="516" t="str">
        <f t="shared" si="126"/>
        <v>-</v>
      </c>
      <c r="AY83" s="516" t="str">
        <f t="shared" si="126"/>
        <v>-</v>
      </c>
      <c r="AZ83" s="516" t="str">
        <f t="shared" si="126"/>
        <v>-</v>
      </c>
      <c r="BA83" s="516" t="str">
        <f t="shared" si="126"/>
        <v>-</v>
      </c>
      <c r="BB83" s="516" t="str">
        <f t="shared" si="126"/>
        <v>-</v>
      </c>
      <c r="BC83" s="516" t="str">
        <f t="shared" si="126"/>
        <v>-</v>
      </c>
      <c r="BD83" s="516" t="str">
        <f t="shared" si="126"/>
        <v>-</v>
      </c>
      <c r="BE83" s="516" t="str">
        <f t="shared" si="126"/>
        <v>-</v>
      </c>
      <c r="BF83" s="516" t="str">
        <f t="shared" si="126"/>
        <v>-</v>
      </c>
      <c r="BG83" s="516" t="str">
        <f t="shared" si="126"/>
        <v>-</v>
      </c>
      <c r="BH83" s="516" t="str">
        <f t="shared" si="127"/>
        <v>-</v>
      </c>
      <c r="BI83" s="516" t="str">
        <f t="shared" si="127"/>
        <v>-</v>
      </c>
      <c r="BJ83" s="516" t="str">
        <f t="shared" si="127"/>
        <v>-</v>
      </c>
      <c r="BK83" s="516" t="str">
        <f t="shared" si="127"/>
        <v>-</v>
      </c>
      <c r="BL83" s="516" t="str">
        <f t="shared" si="127"/>
        <v>-</v>
      </c>
      <c r="BM83" s="516" t="str">
        <f t="shared" si="127"/>
        <v>-</v>
      </c>
      <c r="BN83" s="516" t="str">
        <f t="shared" si="127"/>
        <v>-</v>
      </c>
      <c r="BO83" s="516" t="str">
        <f t="shared" si="127"/>
        <v>-</v>
      </c>
      <c r="BP83" s="516" t="str">
        <f t="shared" si="127"/>
        <v>-</v>
      </c>
      <c r="BQ83" s="516" t="str">
        <f t="shared" si="127"/>
        <v>-</v>
      </c>
      <c r="BR83" s="516" t="str">
        <f t="shared" si="119"/>
        <v>-------</v>
      </c>
      <c r="BS83" s="516" t="str">
        <f t="shared" si="120"/>
        <v>-</v>
      </c>
      <c r="BT83" s="454" t="str">
        <f>IF(INDEX(BR:BR,ROW())&lt;&gt;"-------",VLOOKUP($BR83,'CS Protocol Def'!$B:$O,12,FALSE),"-")</f>
        <v>-</v>
      </c>
      <c r="BU83" s="454" t="str">
        <f>IF(INDEX(BR:BR,ROW())&lt;&gt;"-------",VLOOKUP(INDEX(BR:BR,ROW()),'CS Protocol Def'!$B:$O,13,FALSE),"-")</f>
        <v>-</v>
      </c>
      <c r="BV83" s="454" t="str">
        <f>IF(INDEX(BR:BR,ROW())&lt;&gt;"-------",VLOOKUP($BR83,'CS Protocol Def'!$B:$P,15,FALSE),"-")</f>
        <v>-</v>
      </c>
      <c r="BW83" s="455" t="str">
        <f t="shared" si="121"/>
        <v>-</v>
      </c>
      <c r="BX83" s="515" t="str">
        <f>IF(INDEX(BR:BR,ROW())&lt;&gt;"-------",VLOOKUP($BR83,'CS Protocol Def'!$B:$Q,16,FALSE),"-")</f>
        <v>-</v>
      </c>
      <c r="BY83" s="455" t="str">
        <f>IF(INDEX(BR:BR,ROW())&lt;&gt;"-------",VLOOKUP(TEXT(BIN2DEC(CONCATENATE(K83,L83,M83,N83,O83,P83,Q83,R83,S83,T83)),"#"),'Country Codes'!A:B,2,FALSE),"-")</f>
        <v>-</v>
      </c>
      <c r="BZ83" s="491" t="str">
        <f>IF(BT83=BZ$3,VLOOKUP(CONCATENATE(X83,Y83,Z83,AA83,AB83,AC83),Characters!$B$3:$F$41,5,FALSE)&amp;
VLOOKUP(CONCATENATE(AD83,AE83,AF83,AG83,AH83,AI83),Characters!$B$3:$F$41,5,FALSE)&amp;
VLOOKUP(CONCATENATE(AJ83,AK83,AL83,AM83,AN83,AO83),Characters!$B$3:$F$41,5,FALSE)&amp;
VLOOKUP(CONCATENATE(AP83,AQ83,AR83,AS83,AT83,AU83),Characters!$B$3:$F$41,5,FALSE)&amp;
VLOOKUP(CONCATENATE(AV83,AW83,AX83,AY83,AZ83,BA83),Characters!$B$3:$F$41,5,FALSE)&amp;
VLOOKUP(CONCATENATE(BB83,BC83,BD83,BE83,BF83,BG83),Characters!$B$3:$F$41,5,FALSE)&amp;
VLOOKUP(CONCATENATE(BH83,BI83,BJ83,BK83,BL83,BM83),Characters!$B$3:$F$41,5,FALSE),"-")</f>
        <v>-</v>
      </c>
      <c r="CA83" s="471" t="str">
        <f t="shared" si="89"/>
        <v>-</v>
      </c>
      <c r="CB83" s="473" t="str">
        <f t="shared" si="90"/>
        <v>-</v>
      </c>
      <c r="CC83" s="475" t="str">
        <f t="shared" si="91"/>
        <v>-</v>
      </c>
      <c r="CD83" s="476" t="str">
        <f t="shared" si="92"/>
        <v>-</v>
      </c>
      <c r="CE83" s="476" t="str">
        <f t="shared" si="93"/>
        <v>-</v>
      </c>
      <c r="CF83" s="476" t="str">
        <f t="shared" si="94"/>
        <v>-</v>
      </c>
      <c r="CG83" s="476" t="str">
        <f t="shared" si="95"/>
        <v>-</v>
      </c>
      <c r="CH83" s="478" t="str">
        <f t="shared" si="96"/>
        <v>-</v>
      </c>
      <c r="CI83" s="480" t="str">
        <f t="shared" si="97"/>
        <v>-</v>
      </c>
      <c r="CJ83" s="480" t="str">
        <f t="shared" si="98"/>
        <v>-</v>
      </c>
      <c r="CK83" s="480" t="str">
        <f t="shared" si="99"/>
        <v>-</v>
      </c>
      <c r="CL83" s="480" t="str">
        <f t="shared" si="100"/>
        <v>-</v>
      </c>
      <c r="CM83" s="482" t="str">
        <f t="shared" si="101"/>
        <v>-</v>
      </c>
      <c r="CN83" s="483" t="str">
        <f t="shared" si="102"/>
        <v>-</v>
      </c>
      <c r="CO83" s="483" t="str">
        <f t="shared" si="103"/>
        <v>-</v>
      </c>
      <c r="CP83" s="483" t="str">
        <f t="shared" si="104"/>
        <v>-</v>
      </c>
      <c r="CQ83" s="493" t="str">
        <f t="shared" si="105"/>
        <v>-</v>
      </c>
      <c r="CR83" s="487" t="str">
        <f t="shared" si="106"/>
        <v>-</v>
      </c>
      <c r="CS83" s="490" t="str">
        <f t="shared" si="107"/>
        <v>-</v>
      </c>
      <c r="CT83" s="485" t="str">
        <f t="shared" si="108"/>
        <v>-</v>
      </c>
      <c r="CU83" s="485" t="str">
        <f t="shared" si="109"/>
        <v>-</v>
      </c>
      <c r="CV83" s="489" t="str">
        <f t="shared" si="110"/>
        <v>-</v>
      </c>
    </row>
    <row r="84" spans="6:100" x14ac:dyDescent="0.2">
      <c r="F84" s="495" t="str">
        <f t="shared" si="88"/>
        <v>-</v>
      </c>
      <c r="G84" s="495">
        <f t="shared" si="117"/>
        <v>0</v>
      </c>
      <c r="I84" s="456" t="str">
        <f t="shared" si="118"/>
        <v>-</v>
      </c>
      <c r="J84" s="516" t="str">
        <f t="shared" si="122"/>
        <v>-</v>
      </c>
      <c r="K84" s="516" t="str">
        <f t="shared" si="122"/>
        <v>-</v>
      </c>
      <c r="L84" s="516" t="str">
        <f t="shared" si="122"/>
        <v>-</v>
      </c>
      <c r="M84" s="516" t="str">
        <f t="shared" si="122"/>
        <v>-</v>
      </c>
      <c r="N84" s="516" t="str">
        <f t="shared" si="122"/>
        <v>-</v>
      </c>
      <c r="O84" s="516" t="str">
        <f t="shared" si="122"/>
        <v>-</v>
      </c>
      <c r="P84" s="516" t="str">
        <f t="shared" si="122"/>
        <v>-</v>
      </c>
      <c r="Q84" s="516" t="str">
        <f t="shared" si="122"/>
        <v>-</v>
      </c>
      <c r="R84" s="516" t="str">
        <f t="shared" si="122"/>
        <v>-</v>
      </c>
      <c r="S84" s="516" t="str">
        <f t="shared" si="122"/>
        <v>-</v>
      </c>
      <c r="T84" s="516" t="str">
        <f t="shared" si="123"/>
        <v>-</v>
      </c>
      <c r="U84" s="516" t="str">
        <f t="shared" si="123"/>
        <v>-</v>
      </c>
      <c r="V84" s="516" t="str">
        <f t="shared" si="123"/>
        <v>-</v>
      </c>
      <c r="W84" s="516" t="str">
        <f t="shared" si="123"/>
        <v>-</v>
      </c>
      <c r="X84" s="516" t="str">
        <f t="shared" si="123"/>
        <v>-</v>
      </c>
      <c r="Y84" s="516" t="str">
        <f t="shared" si="123"/>
        <v>-</v>
      </c>
      <c r="Z84" s="516" t="str">
        <f t="shared" si="123"/>
        <v>-</v>
      </c>
      <c r="AA84" s="516" t="str">
        <f t="shared" si="123"/>
        <v>-</v>
      </c>
      <c r="AB84" s="516" t="str">
        <f t="shared" si="123"/>
        <v>-</v>
      </c>
      <c r="AC84" s="516" t="str">
        <f t="shared" si="123"/>
        <v>-</v>
      </c>
      <c r="AD84" s="516" t="str">
        <f t="shared" si="124"/>
        <v>-</v>
      </c>
      <c r="AE84" s="516" t="str">
        <f t="shared" si="124"/>
        <v>-</v>
      </c>
      <c r="AF84" s="516" t="str">
        <f t="shared" si="124"/>
        <v>-</v>
      </c>
      <c r="AG84" s="516" t="str">
        <f t="shared" si="124"/>
        <v>-</v>
      </c>
      <c r="AH84" s="516" t="str">
        <f t="shared" si="124"/>
        <v>-</v>
      </c>
      <c r="AI84" s="516" t="str">
        <f t="shared" si="124"/>
        <v>-</v>
      </c>
      <c r="AJ84" s="516" t="str">
        <f t="shared" si="124"/>
        <v>-</v>
      </c>
      <c r="AK84" s="516" t="str">
        <f t="shared" si="124"/>
        <v>-</v>
      </c>
      <c r="AL84" s="516" t="str">
        <f t="shared" si="124"/>
        <v>-</v>
      </c>
      <c r="AM84" s="516" t="str">
        <f t="shared" si="124"/>
        <v>-</v>
      </c>
      <c r="AN84" s="516" t="str">
        <f t="shared" si="125"/>
        <v>-</v>
      </c>
      <c r="AO84" s="516" t="str">
        <f t="shared" si="125"/>
        <v>-</v>
      </c>
      <c r="AP84" s="516" t="str">
        <f t="shared" si="125"/>
        <v>-</v>
      </c>
      <c r="AQ84" s="516" t="str">
        <f t="shared" si="125"/>
        <v>-</v>
      </c>
      <c r="AR84" s="516" t="str">
        <f t="shared" si="125"/>
        <v>-</v>
      </c>
      <c r="AS84" s="516" t="str">
        <f t="shared" si="125"/>
        <v>-</v>
      </c>
      <c r="AT84" s="516" t="str">
        <f t="shared" si="125"/>
        <v>-</v>
      </c>
      <c r="AU84" s="516" t="str">
        <f t="shared" si="125"/>
        <v>-</v>
      </c>
      <c r="AV84" s="516" t="str">
        <f t="shared" si="125"/>
        <v>-</v>
      </c>
      <c r="AW84" s="516" t="str">
        <f t="shared" si="125"/>
        <v>-</v>
      </c>
      <c r="AX84" s="516" t="str">
        <f t="shared" si="126"/>
        <v>-</v>
      </c>
      <c r="AY84" s="516" t="str">
        <f t="shared" si="126"/>
        <v>-</v>
      </c>
      <c r="AZ84" s="516" t="str">
        <f t="shared" si="126"/>
        <v>-</v>
      </c>
      <c r="BA84" s="516" t="str">
        <f t="shared" si="126"/>
        <v>-</v>
      </c>
      <c r="BB84" s="516" t="str">
        <f t="shared" si="126"/>
        <v>-</v>
      </c>
      <c r="BC84" s="516" t="str">
        <f t="shared" si="126"/>
        <v>-</v>
      </c>
      <c r="BD84" s="516" t="str">
        <f t="shared" si="126"/>
        <v>-</v>
      </c>
      <c r="BE84" s="516" t="str">
        <f t="shared" si="126"/>
        <v>-</v>
      </c>
      <c r="BF84" s="516" t="str">
        <f t="shared" si="126"/>
        <v>-</v>
      </c>
      <c r="BG84" s="516" t="str">
        <f t="shared" si="126"/>
        <v>-</v>
      </c>
      <c r="BH84" s="516" t="str">
        <f t="shared" si="127"/>
        <v>-</v>
      </c>
      <c r="BI84" s="516" t="str">
        <f t="shared" si="127"/>
        <v>-</v>
      </c>
      <c r="BJ84" s="516" t="str">
        <f t="shared" si="127"/>
        <v>-</v>
      </c>
      <c r="BK84" s="516" t="str">
        <f t="shared" si="127"/>
        <v>-</v>
      </c>
      <c r="BL84" s="516" t="str">
        <f t="shared" si="127"/>
        <v>-</v>
      </c>
      <c r="BM84" s="516" t="str">
        <f t="shared" si="127"/>
        <v>-</v>
      </c>
      <c r="BN84" s="516" t="str">
        <f t="shared" si="127"/>
        <v>-</v>
      </c>
      <c r="BO84" s="516" t="str">
        <f t="shared" si="127"/>
        <v>-</v>
      </c>
      <c r="BP84" s="516" t="str">
        <f t="shared" si="127"/>
        <v>-</v>
      </c>
      <c r="BQ84" s="516" t="str">
        <f t="shared" si="127"/>
        <v>-</v>
      </c>
      <c r="BR84" s="516" t="str">
        <f t="shared" si="119"/>
        <v>-------</v>
      </c>
      <c r="BS84" s="516" t="str">
        <f t="shared" si="120"/>
        <v>-</v>
      </c>
      <c r="BT84" s="454" t="str">
        <f>IF(INDEX(BR:BR,ROW())&lt;&gt;"-------",VLOOKUP($BR84,'CS Protocol Def'!$B:$O,12,FALSE),"-")</f>
        <v>-</v>
      </c>
      <c r="BU84" s="454" t="str">
        <f>IF(INDEX(BR:BR,ROW())&lt;&gt;"-------",VLOOKUP(INDEX(BR:BR,ROW()),'CS Protocol Def'!$B:$O,13,FALSE),"-")</f>
        <v>-</v>
      </c>
      <c r="BV84" s="454" t="str">
        <f>IF(INDEX(BR:BR,ROW())&lt;&gt;"-------",VLOOKUP($BR84,'CS Protocol Def'!$B:$P,15,FALSE),"-")</f>
        <v>-</v>
      </c>
      <c r="BW84" s="455" t="str">
        <f t="shared" si="121"/>
        <v>-</v>
      </c>
      <c r="BX84" s="515" t="str">
        <f>IF(INDEX(BR:BR,ROW())&lt;&gt;"-------",VLOOKUP($BR84,'CS Protocol Def'!$B:$Q,16,FALSE),"-")</f>
        <v>-</v>
      </c>
      <c r="BY84" s="455" t="str">
        <f>IF(INDEX(BR:BR,ROW())&lt;&gt;"-------",VLOOKUP(TEXT(BIN2DEC(CONCATENATE(K84,L84,M84,N84,O84,P84,Q84,R84,S84,T84)),"#"),'Country Codes'!A:B,2,FALSE),"-")</f>
        <v>-</v>
      </c>
      <c r="BZ84" s="491" t="str">
        <f>IF(BT84=BZ$3,VLOOKUP(CONCATENATE(X84,Y84,Z84,AA84,AB84,AC84),Characters!$B$3:$F$41,5,FALSE)&amp;
VLOOKUP(CONCATENATE(AD84,AE84,AF84,AG84,AH84,AI84),Characters!$B$3:$F$41,5,FALSE)&amp;
VLOOKUP(CONCATENATE(AJ84,AK84,AL84,AM84,AN84,AO84),Characters!$B$3:$F$41,5,FALSE)&amp;
VLOOKUP(CONCATENATE(AP84,AQ84,AR84,AS84,AT84,AU84),Characters!$B$3:$F$41,5,FALSE)&amp;
VLOOKUP(CONCATENATE(AV84,AW84,AX84,AY84,AZ84,BA84),Characters!$B$3:$F$41,5,FALSE)&amp;
VLOOKUP(CONCATENATE(BB84,BC84,BD84,BE84,BF84,BG84),Characters!$B$3:$F$41,5,FALSE)&amp;
VLOOKUP(CONCATENATE(BH84,BI84,BJ84,BK84,BL84,BM84),Characters!$B$3:$F$41,5,FALSE),"-")</f>
        <v>-</v>
      </c>
      <c r="CA84" s="471" t="str">
        <f t="shared" si="89"/>
        <v>-</v>
      </c>
      <c r="CB84" s="473" t="str">
        <f t="shared" si="90"/>
        <v>-</v>
      </c>
      <c r="CC84" s="475" t="str">
        <f t="shared" si="91"/>
        <v>-</v>
      </c>
      <c r="CD84" s="476" t="str">
        <f t="shared" si="92"/>
        <v>-</v>
      </c>
      <c r="CE84" s="476" t="str">
        <f t="shared" si="93"/>
        <v>-</v>
      </c>
      <c r="CF84" s="476" t="str">
        <f t="shared" si="94"/>
        <v>-</v>
      </c>
      <c r="CG84" s="476" t="str">
        <f t="shared" si="95"/>
        <v>-</v>
      </c>
      <c r="CH84" s="478" t="str">
        <f t="shared" si="96"/>
        <v>-</v>
      </c>
      <c r="CI84" s="480" t="str">
        <f t="shared" si="97"/>
        <v>-</v>
      </c>
      <c r="CJ84" s="480" t="str">
        <f t="shared" si="98"/>
        <v>-</v>
      </c>
      <c r="CK84" s="480" t="str">
        <f t="shared" si="99"/>
        <v>-</v>
      </c>
      <c r="CL84" s="480" t="str">
        <f t="shared" si="100"/>
        <v>-</v>
      </c>
      <c r="CM84" s="482" t="str">
        <f t="shared" si="101"/>
        <v>-</v>
      </c>
      <c r="CN84" s="483" t="str">
        <f t="shared" si="102"/>
        <v>-</v>
      </c>
      <c r="CO84" s="483" t="str">
        <f t="shared" si="103"/>
        <v>-</v>
      </c>
      <c r="CP84" s="483" t="str">
        <f t="shared" si="104"/>
        <v>-</v>
      </c>
      <c r="CQ84" s="493" t="str">
        <f t="shared" si="105"/>
        <v>-</v>
      </c>
      <c r="CR84" s="487" t="str">
        <f t="shared" si="106"/>
        <v>-</v>
      </c>
      <c r="CS84" s="490" t="str">
        <f t="shared" si="107"/>
        <v>-</v>
      </c>
      <c r="CT84" s="485" t="str">
        <f t="shared" si="108"/>
        <v>-</v>
      </c>
      <c r="CU84" s="485" t="str">
        <f t="shared" si="109"/>
        <v>-</v>
      </c>
      <c r="CV84" s="489" t="str">
        <f t="shared" si="110"/>
        <v>-</v>
      </c>
    </row>
    <row r="85" spans="6:100" x14ac:dyDescent="0.2">
      <c r="F85" s="495" t="str">
        <f t="shared" si="88"/>
        <v>-</v>
      </c>
      <c r="G85" s="495">
        <f t="shared" si="117"/>
        <v>0</v>
      </c>
      <c r="I85" s="456" t="str">
        <f t="shared" si="118"/>
        <v>-</v>
      </c>
      <c r="J85" s="516" t="str">
        <f t="shared" ref="J85:S94" si="128">IF(LEN(INDEX($I:$I,ROW()))=60,MID(INDEX($I:$I,ROW()),INDEX($4:$4,COLUMN())-25,1),"-")</f>
        <v>-</v>
      </c>
      <c r="K85" s="516" t="str">
        <f t="shared" si="128"/>
        <v>-</v>
      </c>
      <c r="L85" s="516" t="str">
        <f t="shared" si="128"/>
        <v>-</v>
      </c>
      <c r="M85" s="516" t="str">
        <f t="shared" si="128"/>
        <v>-</v>
      </c>
      <c r="N85" s="516" t="str">
        <f t="shared" si="128"/>
        <v>-</v>
      </c>
      <c r="O85" s="516" t="str">
        <f t="shared" si="128"/>
        <v>-</v>
      </c>
      <c r="P85" s="516" t="str">
        <f t="shared" si="128"/>
        <v>-</v>
      </c>
      <c r="Q85" s="516" t="str">
        <f t="shared" si="128"/>
        <v>-</v>
      </c>
      <c r="R85" s="516" t="str">
        <f t="shared" si="128"/>
        <v>-</v>
      </c>
      <c r="S85" s="516" t="str">
        <f t="shared" si="128"/>
        <v>-</v>
      </c>
      <c r="T85" s="516" t="str">
        <f t="shared" ref="T85:AC94" si="129">IF(LEN(INDEX($I:$I,ROW()))=60,MID(INDEX($I:$I,ROW()),INDEX($4:$4,COLUMN())-25,1),"-")</f>
        <v>-</v>
      </c>
      <c r="U85" s="516" t="str">
        <f t="shared" si="129"/>
        <v>-</v>
      </c>
      <c r="V85" s="516" t="str">
        <f t="shared" si="129"/>
        <v>-</v>
      </c>
      <c r="W85" s="516" t="str">
        <f t="shared" si="129"/>
        <v>-</v>
      </c>
      <c r="X85" s="516" t="str">
        <f t="shared" si="129"/>
        <v>-</v>
      </c>
      <c r="Y85" s="516" t="str">
        <f t="shared" si="129"/>
        <v>-</v>
      </c>
      <c r="Z85" s="516" t="str">
        <f t="shared" si="129"/>
        <v>-</v>
      </c>
      <c r="AA85" s="516" t="str">
        <f t="shared" si="129"/>
        <v>-</v>
      </c>
      <c r="AB85" s="516" t="str">
        <f t="shared" si="129"/>
        <v>-</v>
      </c>
      <c r="AC85" s="516" t="str">
        <f t="shared" si="129"/>
        <v>-</v>
      </c>
      <c r="AD85" s="516" t="str">
        <f t="shared" ref="AD85:AM94" si="130">IF(LEN(INDEX($I:$I,ROW()))=60,MID(INDEX($I:$I,ROW()),INDEX($4:$4,COLUMN())-25,1),"-")</f>
        <v>-</v>
      </c>
      <c r="AE85" s="516" t="str">
        <f t="shared" si="130"/>
        <v>-</v>
      </c>
      <c r="AF85" s="516" t="str">
        <f t="shared" si="130"/>
        <v>-</v>
      </c>
      <c r="AG85" s="516" t="str">
        <f t="shared" si="130"/>
        <v>-</v>
      </c>
      <c r="AH85" s="516" t="str">
        <f t="shared" si="130"/>
        <v>-</v>
      </c>
      <c r="AI85" s="516" t="str">
        <f t="shared" si="130"/>
        <v>-</v>
      </c>
      <c r="AJ85" s="516" t="str">
        <f t="shared" si="130"/>
        <v>-</v>
      </c>
      <c r="AK85" s="516" t="str">
        <f t="shared" si="130"/>
        <v>-</v>
      </c>
      <c r="AL85" s="516" t="str">
        <f t="shared" si="130"/>
        <v>-</v>
      </c>
      <c r="AM85" s="516" t="str">
        <f t="shared" si="130"/>
        <v>-</v>
      </c>
      <c r="AN85" s="516" t="str">
        <f t="shared" ref="AN85:AW94" si="131">IF(LEN(INDEX($I:$I,ROW()))=60,MID(INDEX($I:$I,ROW()),INDEX($4:$4,COLUMN())-25,1),"-")</f>
        <v>-</v>
      </c>
      <c r="AO85" s="516" t="str">
        <f t="shared" si="131"/>
        <v>-</v>
      </c>
      <c r="AP85" s="516" t="str">
        <f t="shared" si="131"/>
        <v>-</v>
      </c>
      <c r="AQ85" s="516" t="str">
        <f t="shared" si="131"/>
        <v>-</v>
      </c>
      <c r="AR85" s="516" t="str">
        <f t="shared" si="131"/>
        <v>-</v>
      </c>
      <c r="AS85" s="516" t="str">
        <f t="shared" si="131"/>
        <v>-</v>
      </c>
      <c r="AT85" s="516" t="str">
        <f t="shared" si="131"/>
        <v>-</v>
      </c>
      <c r="AU85" s="516" t="str">
        <f t="shared" si="131"/>
        <v>-</v>
      </c>
      <c r="AV85" s="516" t="str">
        <f t="shared" si="131"/>
        <v>-</v>
      </c>
      <c r="AW85" s="516" t="str">
        <f t="shared" si="131"/>
        <v>-</v>
      </c>
      <c r="AX85" s="516" t="str">
        <f t="shared" ref="AX85:BG94" si="132">IF(LEN(INDEX($I:$I,ROW()))=60,MID(INDEX($I:$I,ROW()),INDEX($4:$4,COLUMN())-25,1),"-")</f>
        <v>-</v>
      </c>
      <c r="AY85" s="516" t="str">
        <f t="shared" si="132"/>
        <v>-</v>
      </c>
      <c r="AZ85" s="516" t="str">
        <f t="shared" si="132"/>
        <v>-</v>
      </c>
      <c r="BA85" s="516" t="str">
        <f t="shared" si="132"/>
        <v>-</v>
      </c>
      <c r="BB85" s="516" t="str">
        <f t="shared" si="132"/>
        <v>-</v>
      </c>
      <c r="BC85" s="516" t="str">
        <f t="shared" si="132"/>
        <v>-</v>
      </c>
      <c r="BD85" s="516" t="str">
        <f t="shared" si="132"/>
        <v>-</v>
      </c>
      <c r="BE85" s="516" t="str">
        <f t="shared" si="132"/>
        <v>-</v>
      </c>
      <c r="BF85" s="516" t="str">
        <f t="shared" si="132"/>
        <v>-</v>
      </c>
      <c r="BG85" s="516" t="str">
        <f t="shared" si="132"/>
        <v>-</v>
      </c>
      <c r="BH85" s="516" t="str">
        <f t="shared" ref="BH85:BQ94" si="133">IF(LEN(INDEX($I:$I,ROW()))=60,MID(INDEX($I:$I,ROW()),INDEX($4:$4,COLUMN())-25,1),"-")</f>
        <v>-</v>
      </c>
      <c r="BI85" s="516" t="str">
        <f t="shared" si="133"/>
        <v>-</v>
      </c>
      <c r="BJ85" s="516" t="str">
        <f t="shared" si="133"/>
        <v>-</v>
      </c>
      <c r="BK85" s="516" t="str">
        <f t="shared" si="133"/>
        <v>-</v>
      </c>
      <c r="BL85" s="516" t="str">
        <f t="shared" si="133"/>
        <v>-</v>
      </c>
      <c r="BM85" s="516" t="str">
        <f t="shared" si="133"/>
        <v>-</v>
      </c>
      <c r="BN85" s="516" t="str">
        <f t="shared" si="133"/>
        <v>-</v>
      </c>
      <c r="BO85" s="516" t="str">
        <f t="shared" si="133"/>
        <v>-</v>
      </c>
      <c r="BP85" s="516" t="str">
        <f t="shared" si="133"/>
        <v>-</v>
      </c>
      <c r="BQ85" s="516" t="str">
        <f t="shared" si="133"/>
        <v>-</v>
      </c>
      <c r="BR85" s="516" t="str">
        <f t="shared" si="119"/>
        <v>-------</v>
      </c>
      <c r="BS85" s="516" t="str">
        <f t="shared" si="120"/>
        <v>-</v>
      </c>
      <c r="BT85" s="454" t="str">
        <f>IF(INDEX(BR:BR,ROW())&lt;&gt;"-------",VLOOKUP($BR85,'CS Protocol Def'!$B:$O,12,FALSE),"-")</f>
        <v>-</v>
      </c>
      <c r="BU85" s="454" t="str">
        <f>IF(INDEX(BR:BR,ROW())&lt;&gt;"-------",VLOOKUP(INDEX(BR:BR,ROW()),'CS Protocol Def'!$B:$O,13,FALSE),"-")</f>
        <v>-</v>
      </c>
      <c r="BV85" s="454" t="str">
        <f>IF(INDEX(BR:BR,ROW())&lt;&gt;"-------",VLOOKUP($BR85,'CS Protocol Def'!$B:$P,15,FALSE),"-")</f>
        <v>-</v>
      </c>
      <c r="BW85" s="455" t="str">
        <f t="shared" si="121"/>
        <v>-</v>
      </c>
      <c r="BX85" s="515" t="str">
        <f>IF(INDEX(BR:BR,ROW())&lt;&gt;"-------",VLOOKUP($BR85,'CS Protocol Def'!$B:$Q,16,FALSE),"-")</f>
        <v>-</v>
      </c>
      <c r="BY85" s="455" t="str">
        <f>IF(INDEX(BR:BR,ROW())&lt;&gt;"-------",VLOOKUP(TEXT(BIN2DEC(CONCATENATE(K85,L85,M85,N85,O85,P85,Q85,R85,S85,T85)),"#"),'Country Codes'!A:B,2,FALSE),"-")</f>
        <v>-</v>
      </c>
      <c r="BZ85" s="491" t="str">
        <f>IF(BT85=BZ$3,VLOOKUP(CONCATENATE(X85,Y85,Z85,AA85,AB85,AC85),Characters!$B$3:$F$41,5,FALSE)&amp;
VLOOKUP(CONCATENATE(AD85,AE85,AF85,AG85,AH85,AI85),Characters!$B$3:$F$41,5,FALSE)&amp;
VLOOKUP(CONCATENATE(AJ85,AK85,AL85,AM85,AN85,AO85),Characters!$B$3:$F$41,5,FALSE)&amp;
VLOOKUP(CONCATENATE(AP85,AQ85,AR85,AS85,AT85,AU85),Characters!$B$3:$F$41,5,FALSE)&amp;
VLOOKUP(CONCATENATE(AV85,AW85,AX85,AY85,AZ85,BA85),Characters!$B$3:$F$41,5,FALSE)&amp;
VLOOKUP(CONCATENATE(BB85,BC85,BD85,BE85,BF85,BG85),Characters!$B$3:$F$41,5,FALSE)&amp;
VLOOKUP(CONCATENATE(BH85,BI85,BJ85,BK85,BL85,BM85),Characters!$B$3:$F$41,5,FALSE),"-")</f>
        <v>-</v>
      </c>
      <c r="CA85" s="471" t="str">
        <f t="shared" si="89"/>
        <v>-</v>
      </c>
      <c r="CB85" s="473" t="str">
        <f t="shared" si="90"/>
        <v>-</v>
      </c>
      <c r="CC85" s="475" t="str">
        <f t="shared" si="91"/>
        <v>-</v>
      </c>
      <c r="CD85" s="476" t="str">
        <f t="shared" si="92"/>
        <v>-</v>
      </c>
      <c r="CE85" s="476" t="str">
        <f t="shared" si="93"/>
        <v>-</v>
      </c>
      <c r="CF85" s="476" t="str">
        <f t="shared" si="94"/>
        <v>-</v>
      </c>
      <c r="CG85" s="476" t="str">
        <f t="shared" si="95"/>
        <v>-</v>
      </c>
      <c r="CH85" s="478" t="str">
        <f t="shared" si="96"/>
        <v>-</v>
      </c>
      <c r="CI85" s="480" t="str">
        <f t="shared" si="97"/>
        <v>-</v>
      </c>
      <c r="CJ85" s="480" t="str">
        <f t="shared" si="98"/>
        <v>-</v>
      </c>
      <c r="CK85" s="480" t="str">
        <f t="shared" si="99"/>
        <v>-</v>
      </c>
      <c r="CL85" s="480" t="str">
        <f t="shared" si="100"/>
        <v>-</v>
      </c>
      <c r="CM85" s="482" t="str">
        <f t="shared" si="101"/>
        <v>-</v>
      </c>
      <c r="CN85" s="483" t="str">
        <f t="shared" si="102"/>
        <v>-</v>
      </c>
      <c r="CO85" s="483" t="str">
        <f t="shared" si="103"/>
        <v>-</v>
      </c>
      <c r="CP85" s="483" t="str">
        <f t="shared" si="104"/>
        <v>-</v>
      </c>
      <c r="CQ85" s="493" t="str">
        <f t="shared" si="105"/>
        <v>-</v>
      </c>
      <c r="CR85" s="487" t="str">
        <f t="shared" si="106"/>
        <v>-</v>
      </c>
      <c r="CS85" s="490" t="str">
        <f t="shared" si="107"/>
        <v>-</v>
      </c>
      <c r="CT85" s="485" t="str">
        <f t="shared" si="108"/>
        <v>-</v>
      </c>
      <c r="CU85" s="485" t="str">
        <f t="shared" si="109"/>
        <v>-</v>
      </c>
      <c r="CV85" s="489" t="str">
        <f t="shared" si="110"/>
        <v>-</v>
      </c>
    </row>
    <row r="86" spans="6:100" x14ac:dyDescent="0.2">
      <c r="F86" s="495" t="str">
        <f t="shared" si="88"/>
        <v>-</v>
      </c>
      <c r="G86" s="495">
        <f t="shared" si="117"/>
        <v>0</v>
      </c>
      <c r="I86" s="456" t="str">
        <f t="shared" si="118"/>
        <v>-</v>
      </c>
      <c r="J86" s="516" t="str">
        <f t="shared" si="128"/>
        <v>-</v>
      </c>
      <c r="K86" s="516" t="str">
        <f t="shared" si="128"/>
        <v>-</v>
      </c>
      <c r="L86" s="516" t="str">
        <f t="shared" si="128"/>
        <v>-</v>
      </c>
      <c r="M86" s="516" t="str">
        <f t="shared" si="128"/>
        <v>-</v>
      </c>
      <c r="N86" s="516" t="str">
        <f t="shared" si="128"/>
        <v>-</v>
      </c>
      <c r="O86" s="516" t="str">
        <f t="shared" si="128"/>
        <v>-</v>
      </c>
      <c r="P86" s="516" t="str">
        <f t="shared" si="128"/>
        <v>-</v>
      </c>
      <c r="Q86" s="516" t="str">
        <f t="shared" si="128"/>
        <v>-</v>
      </c>
      <c r="R86" s="516" t="str">
        <f t="shared" si="128"/>
        <v>-</v>
      </c>
      <c r="S86" s="516" t="str">
        <f t="shared" si="128"/>
        <v>-</v>
      </c>
      <c r="T86" s="516" t="str">
        <f t="shared" si="129"/>
        <v>-</v>
      </c>
      <c r="U86" s="516" t="str">
        <f t="shared" si="129"/>
        <v>-</v>
      </c>
      <c r="V86" s="516" t="str">
        <f t="shared" si="129"/>
        <v>-</v>
      </c>
      <c r="W86" s="516" t="str">
        <f t="shared" si="129"/>
        <v>-</v>
      </c>
      <c r="X86" s="516" t="str">
        <f t="shared" si="129"/>
        <v>-</v>
      </c>
      <c r="Y86" s="516" t="str">
        <f t="shared" si="129"/>
        <v>-</v>
      </c>
      <c r="Z86" s="516" t="str">
        <f t="shared" si="129"/>
        <v>-</v>
      </c>
      <c r="AA86" s="516" t="str">
        <f t="shared" si="129"/>
        <v>-</v>
      </c>
      <c r="AB86" s="516" t="str">
        <f t="shared" si="129"/>
        <v>-</v>
      </c>
      <c r="AC86" s="516" t="str">
        <f t="shared" si="129"/>
        <v>-</v>
      </c>
      <c r="AD86" s="516" t="str">
        <f t="shared" si="130"/>
        <v>-</v>
      </c>
      <c r="AE86" s="516" t="str">
        <f t="shared" si="130"/>
        <v>-</v>
      </c>
      <c r="AF86" s="516" t="str">
        <f t="shared" si="130"/>
        <v>-</v>
      </c>
      <c r="AG86" s="516" t="str">
        <f t="shared" si="130"/>
        <v>-</v>
      </c>
      <c r="AH86" s="516" t="str">
        <f t="shared" si="130"/>
        <v>-</v>
      </c>
      <c r="AI86" s="516" t="str">
        <f t="shared" si="130"/>
        <v>-</v>
      </c>
      <c r="AJ86" s="516" t="str">
        <f t="shared" si="130"/>
        <v>-</v>
      </c>
      <c r="AK86" s="516" t="str">
        <f t="shared" si="130"/>
        <v>-</v>
      </c>
      <c r="AL86" s="516" t="str">
        <f t="shared" si="130"/>
        <v>-</v>
      </c>
      <c r="AM86" s="516" t="str">
        <f t="shared" si="130"/>
        <v>-</v>
      </c>
      <c r="AN86" s="516" t="str">
        <f t="shared" si="131"/>
        <v>-</v>
      </c>
      <c r="AO86" s="516" t="str">
        <f t="shared" si="131"/>
        <v>-</v>
      </c>
      <c r="AP86" s="516" t="str">
        <f t="shared" si="131"/>
        <v>-</v>
      </c>
      <c r="AQ86" s="516" t="str">
        <f t="shared" si="131"/>
        <v>-</v>
      </c>
      <c r="AR86" s="516" t="str">
        <f t="shared" si="131"/>
        <v>-</v>
      </c>
      <c r="AS86" s="516" t="str">
        <f t="shared" si="131"/>
        <v>-</v>
      </c>
      <c r="AT86" s="516" t="str">
        <f t="shared" si="131"/>
        <v>-</v>
      </c>
      <c r="AU86" s="516" t="str">
        <f t="shared" si="131"/>
        <v>-</v>
      </c>
      <c r="AV86" s="516" t="str">
        <f t="shared" si="131"/>
        <v>-</v>
      </c>
      <c r="AW86" s="516" t="str">
        <f t="shared" si="131"/>
        <v>-</v>
      </c>
      <c r="AX86" s="516" t="str">
        <f t="shared" si="132"/>
        <v>-</v>
      </c>
      <c r="AY86" s="516" t="str">
        <f t="shared" si="132"/>
        <v>-</v>
      </c>
      <c r="AZ86" s="516" t="str">
        <f t="shared" si="132"/>
        <v>-</v>
      </c>
      <c r="BA86" s="516" t="str">
        <f t="shared" si="132"/>
        <v>-</v>
      </c>
      <c r="BB86" s="516" t="str">
        <f t="shared" si="132"/>
        <v>-</v>
      </c>
      <c r="BC86" s="516" t="str">
        <f t="shared" si="132"/>
        <v>-</v>
      </c>
      <c r="BD86" s="516" t="str">
        <f t="shared" si="132"/>
        <v>-</v>
      </c>
      <c r="BE86" s="516" t="str">
        <f t="shared" si="132"/>
        <v>-</v>
      </c>
      <c r="BF86" s="516" t="str">
        <f t="shared" si="132"/>
        <v>-</v>
      </c>
      <c r="BG86" s="516" t="str">
        <f t="shared" si="132"/>
        <v>-</v>
      </c>
      <c r="BH86" s="516" t="str">
        <f t="shared" si="133"/>
        <v>-</v>
      </c>
      <c r="BI86" s="516" t="str">
        <f t="shared" si="133"/>
        <v>-</v>
      </c>
      <c r="BJ86" s="516" t="str">
        <f t="shared" si="133"/>
        <v>-</v>
      </c>
      <c r="BK86" s="516" t="str">
        <f t="shared" si="133"/>
        <v>-</v>
      </c>
      <c r="BL86" s="516" t="str">
        <f t="shared" si="133"/>
        <v>-</v>
      </c>
      <c r="BM86" s="516" t="str">
        <f t="shared" si="133"/>
        <v>-</v>
      </c>
      <c r="BN86" s="516" t="str">
        <f t="shared" si="133"/>
        <v>-</v>
      </c>
      <c r="BO86" s="516" t="str">
        <f t="shared" si="133"/>
        <v>-</v>
      </c>
      <c r="BP86" s="516" t="str">
        <f t="shared" si="133"/>
        <v>-</v>
      </c>
      <c r="BQ86" s="516" t="str">
        <f t="shared" si="133"/>
        <v>-</v>
      </c>
      <c r="BR86" s="516" t="str">
        <f t="shared" si="119"/>
        <v>-------</v>
      </c>
      <c r="BS86" s="516" t="str">
        <f t="shared" si="120"/>
        <v>-</v>
      </c>
      <c r="BT86" s="454" t="str">
        <f>IF(INDEX(BR:BR,ROW())&lt;&gt;"-------",VLOOKUP($BR86,'CS Protocol Def'!$B:$O,12,FALSE),"-")</f>
        <v>-</v>
      </c>
      <c r="BU86" s="454" t="str">
        <f>IF(INDEX(BR:BR,ROW())&lt;&gt;"-------",VLOOKUP(INDEX(BR:BR,ROW()),'CS Protocol Def'!$B:$O,13,FALSE),"-")</f>
        <v>-</v>
      </c>
      <c r="BV86" s="454" t="str">
        <f>IF(INDEX(BR:BR,ROW())&lt;&gt;"-------",VLOOKUP($BR86,'CS Protocol Def'!$B:$P,15,FALSE),"-")</f>
        <v>-</v>
      </c>
      <c r="BW86" s="455" t="str">
        <f t="shared" si="121"/>
        <v>-</v>
      </c>
      <c r="BX86" s="515" t="str">
        <f>IF(INDEX(BR:BR,ROW())&lt;&gt;"-------",VLOOKUP($BR86,'CS Protocol Def'!$B:$Q,16,FALSE),"-")</f>
        <v>-</v>
      </c>
      <c r="BY86" s="455" t="str">
        <f>IF(INDEX(BR:BR,ROW())&lt;&gt;"-------",VLOOKUP(TEXT(BIN2DEC(CONCATENATE(K86,L86,M86,N86,O86,P86,Q86,R86,S86,T86)),"#"),'Country Codes'!A:B,2,FALSE),"-")</f>
        <v>-</v>
      </c>
      <c r="BZ86" s="491" t="str">
        <f>IF(BT86=BZ$3,VLOOKUP(CONCATENATE(X86,Y86,Z86,AA86,AB86,AC86),Characters!$B$3:$F$41,5,FALSE)&amp;
VLOOKUP(CONCATENATE(AD86,AE86,AF86,AG86,AH86,AI86),Characters!$B$3:$F$41,5,FALSE)&amp;
VLOOKUP(CONCATENATE(AJ86,AK86,AL86,AM86,AN86,AO86),Characters!$B$3:$F$41,5,FALSE)&amp;
VLOOKUP(CONCATENATE(AP86,AQ86,AR86,AS86,AT86,AU86),Characters!$B$3:$F$41,5,FALSE)&amp;
VLOOKUP(CONCATENATE(AV86,AW86,AX86,AY86,AZ86,BA86),Characters!$B$3:$F$41,5,FALSE)&amp;
VLOOKUP(CONCATENATE(BB86,BC86,BD86,BE86,BF86,BG86),Characters!$B$3:$F$41,5,FALSE)&amp;
VLOOKUP(CONCATENATE(BH86,BI86,BJ86,BK86,BL86,BM86),Characters!$B$3:$F$41,5,FALSE),"-")</f>
        <v>-</v>
      </c>
      <c r="CA86" s="471" t="str">
        <f t="shared" si="89"/>
        <v>-</v>
      </c>
      <c r="CB86" s="473" t="str">
        <f t="shared" si="90"/>
        <v>-</v>
      </c>
      <c r="CC86" s="475" t="str">
        <f t="shared" si="91"/>
        <v>-</v>
      </c>
      <c r="CD86" s="476" t="str">
        <f t="shared" si="92"/>
        <v>-</v>
      </c>
      <c r="CE86" s="476" t="str">
        <f t="shared" si="93"/>
        <v>-</v>
      </c>
      <c r="CF86" s="476" t="str">
        <f t="shared" si="94"/>
        <v>-</v>
      </c>
      <c r="CG86" s="476" t="str">
        <f t="shared" si="95"/>
        <v>-</v>
      </c>
      <c r="CH86" s="478" t="str">
        <f t="shared" si="96"/>
        <v>-</v>
      </c>
      <c r="CI86" s="480" t="str">
        <f t="shared" si="97"/>
        <v>-</v>
      </c>
      <c r="CJ86" s="480" t="str">
        <f t="shared" si="98"/>
        <v>-</v>
      </c>
      <c r="CK86" s="480" t="str">
        <f t="shared" si="99"/>
        <v>-</v>
      </c>
      <c r="CL86" s="480" t="str">
        <f t="shared" si="100"/>
        <v>-</v>
      </c>
      <c r="CM86" s="482" t="str">
        <f t="shared" si="101"/>
        <v>-</v>
      </c>
      <c r="CN86" s="483" t="str">
        <f t="shared" si="102"/>
        <v>-</v>
      </c>
      <c r="CO86" s="483" t="str">
        <f t="shared" si="103"/>
        <v>-</v>
      </c>
      <c r="CP86" s="483" t="str">
        <f t="shared" si="104"/>
        <v>-</v>
      </c>
      <c r="CQ86" s="493" t="str">
        <f t="shared" si="105"/>
        <v>-</v>
      </c>
      <c r="CR86" s="487" t="str">
        <f t="shared" si="106"/>
        <v>-</v>
      </c>
      <c r="CS86" s="490" t="str">
        <f t="shared" si="107"/>
        <v>-</v>
      </c>
      <c r="CT86" s="485" t="str">
        <f t="shared" si="108"/>
        <v>-</v>
      </c>
      <c r="CU86" s="485" t="str">
        <f t="shared" si="109"/>
        <v>-</v>
      </c>
      <c r="CV86" s="489" t="str">
        <f t="shared" si="110"/>
        <v>-</v>
      </c>
    </row>
    <row r="87" spans="6:100" x14ac:dyDescent="0.2">
      <c r="F87" s="495" t="str">
        <f t="shared" si="88"/>
        <v>-</v>
      </c>
      <c r="G87" s="495">
        <f t="shared" si="117"/>
        <v>0</v>
      </c>
      <c r="I87" s="456" t="str">
        <f t="shared" si="118"/>
        <v>-</v>
      </c>
      <c r="J87" s="516" t="str">
        <f t="shared" si="128"/>
        <v>-</v>
      </c>
      <c r="K87" s="516" t="str">
        <f t="shared" si="128"/>
        <v>-</v>
      </c>
      <c r="L87" s="516" t="str">
        <f t="shared" si="128"/>
        <v>-</v>
      </c>
      <c r="M87" s="516" t="str">
        <f t="shared" si="128"/>
        <v>-</v>
      </c>
      <c r="N87" s="516" t="str">
        <f t="shared" si="128"/>
        <v>-</v>
      </c>
      <c r="O87" s="516" t="str">
        <f t="shared" si="128"/>
        <v>-</v>
      </c>
      <c r="P87" s="516" t="str">
        <f t="shared" si="128"/>
        <v>-</v>
      </c>
      <c r="Q87" s="516" t="str">
        <f t="shared" si="128"/>
        <v>-</v>
      </c>
      <c r="R87" s="516" t="str">
        <f t="shared" si="128"/>
        <v>-</v>
      </c>
      <c r="S87" s="516" t="str">
        <f t="shared" si="128"/>
        <v>-</v>
      </c>
      <c r="T87" s="516" t="str">
        <f t="shared" si="129"/>
        <v>-</v>
      </c>
      <c r="U87" s="516" t="str">
        <f t="shared" si="129"/>
        <v>-</v>
      </c>
      <c r="V87" s="516" t="str">
        <f t="shared" si="129"/>
        <v>-</v>
      </c>
      <c r="W87" s="516" t="str">
        <f t="shared" si="129"/>
        <v>-</v>
      </c>
      <c r="X87" s="516" t="str">
        <f t="shared" si="129"/>
        <v>-</v>
      </c>
      <c r="Y87" s="516" t="str">
        <f t="shared" si="129"/>
        <v>-</v>
      </c>
      <c r="Z87" s="516" t="str">
        <f t="shared" si="129"/>
        <v>-</v>
      </c>
      <c r="AA87" s="516" t="str">
        <f t="shared" si="129"/>
        <v>-</v>
      </c>
      <c r="AB87" s="516" t="str">
        <f t="shared" si="129"/>
        <v>-</v>
      </c>
      <c r="AC87" s="516" t="str">
        <f t="shared" si="129"/>
        <v>-</v>
      </c>
      <c r="AD87" s="516" t="str">
        <f t="shared" si="130"/>
        <v>-</v>
      </c>
      <c r="AE87" s="516" t="str">
        <f t="shared" si="130"/>
        <v>-</v>
      </c>
      <c r="AF87" s="516" t="str">
        <f t="shared" si="130"/>
        <v>-</v>
      </c>
      <c r="AG87" s="516" t="str">
        <f t="shared" si="130"/>
        <v>-</v>
      </c>
      <c r="AH87" s="516" t="str">
        <f t="shared" si="130"/>
        <v>-</v>
      </c>
      <c r="AI87" s="516" t="str">
        <f t="shared" si="130"/>
        <v>-</v>
      </c>
      <c r="AJ87" s="516" t="str">
        <f t="shared" si="130"/>
        <v>-</v>
      </c>
      <c r="AK87" s="516" t="str">
        <f t="shared" si="130"/>
        <v>-</v>
      </c>
      <c r="AL87" s="516" t="str">
        <f t="shared" si="130"/>
        <v>-</v>
      </c>
      <c r="AM87" s="516" t="str">
        <f t="shared" si="130"/>
        <v>-</v>
      </c>
      <c r="AN87" s="516" t="str">
        <f t="shared" si="131"/>
        <v>-</v>
      </c>
      <c r="AO87" s="516" t="str">
        <f t="shared" si="131"/>
        <v>-</v>
      </c>
      <c r="AP87" s="516" t="str">
        <f t="shared" si="131"/>
        <v>-</v>
      </c>
      <c r="AQ87" s="516" t="str">
        <f t="shared" si="131"/>
        <v>-</v>
      </c>
      <c r="AR87" s="516" t="str">
        <f t="shared" si="131"/>
        <v>-</v>
      </c>
      <c r="AS87" s="516" t="str">
        <f t="shared" si="131"/>
        <v>-</v>
      </c>
      <c r="AT87" s="516" t="str">
        <f t="shared" si="131"/>
        <v>-</v>
      </c>
      <c r="AU87" s="516" t="str">
        <f t="shared" si="131"/>
        <v>-</v>
      </c>
      <c r="AV87" s="516" t="str">
        <f t="shared" si="131"/>
        <v>-</v>
      </c>
      <c r="AW87" s="516" t="str">
        <f t="shared" si="131"/>
        <v>-</v>
      </c>
      <c r="AX87" s="516" t="str">
        <f t="shared" si="132"/>
        <v>-</v>
      </c>
      <c r="AY87" s="516" t="str">
        <f t="shared" si="132"/>
        <v>-</v>
      </c>
      <c r="AZ87" s="516" t="str">
        <f t="shared" si="132"/>
        <v>-</v>
      </c>
      <c r="BA87" s="516" t="str">
        <f t="shared" si="132"/>
        <v>-</v>
      </c>
      <c r="BB87" s="516" t="str">
        <f t="shared" si="132"/>
        <v>-</v>
      </c>
      <c r="BC87" s="516" t="str">
        <f t="shared" si="132"/>
        <v>-</v>
      </c>
      <c r="BD87" s="516" t="str">
        <f t="shared" si="132"/>
        <v>-</v>
      </c>
      <c r="BE87" s="516" t="str">
        <f t="shared" si="132"/>
        <v>-</v>
      </c>
      <c r="BF87" s="516" t="str">
        <f t="shared" si="132"/>
        <v>-</v>
      </c>
      <c r="BG87" s="516" t="str">
        <f t="shared" si="132"/>
        <v>-</v>
      </c>
      <c r="BH87" s="516" t="str">
        <f t="shared" si="133"/>
        <v>-</v>
      </c>
      <c r="BI87" s="516" t="str">
        <f t="shared" si="133"/>
        <v>-</v>
      </c>
      <c r="BJ87" s="516" t="str">
        <f t="shared" si="133"/>
        <v>-</v>
      </c>
      <c r="BK87" s="516" t="str">
        <f t="shared" si="133"/>
        <v>-</v>
      </c>
      <c r="BL87" s="516" t="str">
        <f t="shared" si="133"/>
        <v>-</v>
      </c>
      <c r="BM87" s="516" t="str">
        <f t="shared" si="133"/>
        <v>-</v>
      </c>
      <c r="BN87" s="516" t="str">
        <f t="shared" si="133"/>
        <v>-</v>
      </c>
      <c r="BO87" s="516" t="str">
        <f t="shared" si="133"/>
        <v>-</v>
      </c>
      <c r="BP87" s="516" t="str">
        <f t="shared" si="133"/>
        <v>-</v>
      </c>
      <c r="BQ87" s="516" t="str">
        <f t="shared" si="133"/>
        <v>-</v>
      </c>
      <c r="BR87" s="516" t="str">
        <f t="shared" si="119"/>
        <v>-------</v>
      </c>
      <c r="BS87" s="516" t="str">
        <f t="shared" si="120"/>
        <v>-</v>
      </c>
      <c r="BT87" s="454" t="str">
        <f>IF(INDEX(BR:BR,ROW())&lt;&gt;"-------",VLOOKUP($BR87,'CS Protocol Def'!$B:$O,12,FALSE),"-")</f>
        <v>-</v>
      </c>
      <c r="BU87" s="454" t="str">
        <f>IF(INDEX(BR:BR,ROW())&lt;&gt;"-------",VLOOKUP(INDEX(BR:BR,ROW()),'CS Protocol Def'!$B:$O,13,FALSE),"-")</f>
        <v>-</v>
      </c>
      <c r="BV87" s="454" t="str">
        <f>IF(INDEX(BR:BR,ROW())&lt;&gt;"-------",VLOOKUP($BR87,'CS Protocol Def'!$B:$P,15,FALSE),"-")</f>
        <v>-</v>
      </c>
      <c r="BW87" s="455" t="str">
        <f t="shared" si="121"/>
        <v>-</v>
      </c>
      <c r="BX87" s="515" t="str">
        <f>IF(INDEX(BR:BR,ROW())&lt;&gt;"-------",VLOOKUP($BR87,'CS Protocol Def'!$B:$Q,16,FALSE),"-")</f>
        <v>-</v>
      </c>
      <c r="BY87" s="455" t="str">
        <f>IF(INDEX(BR:BR,ROW())&lt;&gt;"-------",VLOOKUP(TEXT(BIN2DEC(CONCATENATE(K87,L87,M87,N87,O87,P87,Q87,R87,S87,T87)),"#"),'Country Codes'!A:B,2,FALSE),"-")</f>
        <v>-</v>
      </c>
      <c r="BZ87" s="491" t="str">
        <f>IF(BT87=BZ$3,VLOOKUP(CONCATENATE(X87,Y87,Z87,AA87,AB87,AC87),Characters!$B$3:$F$41,5,FALSE)&amp;
VLOOKUP(CONCATENATE(AD87,AE87,AF87,AG87,AH87,AI87),Characters!$B$3:$F$41,5,FALSE)&amp;
VLOOKUP(CONCATENATE(AJ87,AK87,AL87,AM87,AN87,AO87),Characters!$B$3:$F$41,5,FALSE)&amp;
VLOOKUP(CONCATENATE(AP87,AQ87,AR87,AS87,AT87,AU87),Characters!$B$3:$F$41,5,FALSE)&amp;
VLOOKUP(CONCATENATE(AV87,AW87,AX87,AY87,AZ87,BA87),Characters!$B$3:$F$41,5,FALSE)&amp;
VLOOKUP(CONCATENATE(BB87,BC87,BD87,BE87,BF87,BG87),Characters!$B$3:$F$41,5,FALSE)&amp;
VLOOKUP(CONCATENATE(BH87,BI87,BJ87,BK87,BL87,BM87),Characters!$B$3:$F$41,5,FALSE),"-")</f>
        <v>-</v>
      </c>
      <c r="CA87" s="471" t="str">
        <f t="shared" si="89"/>
        <v>-</v>
      </c>
      <c r="CB87" s="473" t="str">
        <f t="shared" si="90"/>
        <v>-</v>
      </c>
      <c r="CC87" s="475" t="str">
        <f t="shared" si="91"/>
        <v>-</v>
      </c>
      <c r="CD87" s="476" t="str">
        <f t="shared" si="92"/>
        <v>-</v>
      </c>
      <c r="CE87" s="476" t="str">
        <f t="shared" si="93"/>
        <v>-</v>
      </c>
      <c r="CF87" s="476" t="str">
        <f t="shared" si="94"/>
        <v>-</v>
      </c>
      <c r="CG87" s="476" t="str">
        <f t="shared" si="95"/>
        <v>-</v>
      </c>
      <c r="CH87" s="478" t="str">
        <f t="shared" si="96"/>
        <v>-</v>
      </c>
      <c r="CI87" s="480" t="str">
        <f t="shared" si="97"/>
        <v>-</v>
      </c>
      <c r="CJ87" s="480" t="str">
        <f t="shared" si="98"/>
        <v>-</v>
      </c>
      <c r="CK87" s="480" t="str">
        <f t="shared" si="99"/>
        <v>-</v>
      </c>
      <c r="CL87" s="480" t="str">
        <f t="shared" si="100"/>
        <v>-</v>
      </c>
      <c r="CM87" s="482" t="str">
        <f t="shared" si="101"/>
        <v>-</v>
      </c>
      <c r="CN87" s="483" t="str">
        <f t="shared" si="102"/>
        <v>-</v>
      </c>
      <c r="CO87" s="483" t="str">
        <f t="shared" si="103"/>
        <v>-</v>
      </c>
      <c r="CP87" s="483" t="str">
        <f t="shared" si="104"/>
        <v>-</v>
      </c>
      <c r="CQ87" s="493" t="str">
        <f t="shared" si="105"/>
        <v>-</v>
      </c>
      <c r="CR87" s="487" t="str">
        <f t="shared" si="106"/>
        <v>-</v>
      </c>
      <c r="CS87" s="490" t="str">
        <f t="shared" si="107"/>
        <v>-</v>
      </c>
      <c r="CT87" s="485" t="str">
        <f t="shared" si="108"/>
        <v>-</v>
      </c>
      <c r="CU87" s="485" t="str">
        <f t="shared" si="109"/>
        <v>-</v>
      </c>
      <c r="CV87" s="489" t="str">
        <f t="shared" si="110"/>
        <v>-</v>
      </c>
    </row>
    <row r="88" spans="6:100" x14ac:dyDescent="0.2">
      <c r="F88" s="495" t="str">
        <f t="shared" si="88"/>
        <v>-</v>
      </c>
      <c r="G88" s="495">
        <f t="shared" si="117"/>
        <v>0</v>
      </c>
      <c r="I88" s="456" t="str">
        <f t="shared" si="118"/>
        <v>-</v>
      </c>
      <c r="J88" s="516" t="str">
        <f t="shared" si="128"/>
        <v>-</v>
      </c>
      <c r="K88" s="516" t="str">
        <f t="shared" si="128"/>
        <v>-</v>
      </c>
      <c r="L88" s="516" t="str">
        <f t="shared" si="128"/>
        <v>-</v>
      </c>
      <c r="M88" s="516" t="str">
        <f t="shared" si="128"/>
        <v>-</v>
      </c>
      <c r="N88" s="516" t="str">
        <f t="shared" si="128"/>
        <v>-</v>
      </c>
      <c r="O88" s="516" t="str">
        <f t="shared" si="128"/>
        <v>-</v>
      </c>
      <c r="P88" s="516" t="str">
        <f t="shared" si="128"/>
        <v>-</v>
      </c>
      <c r="Q88" s="516" t="str">
        <f t="shared" si="128"/>
        <v>-</v>
      </c>
      <c r="R88" s="516" t="str">
        <f t="shared" si="128"/>
        <v>-</v>
      </c>
      <c r="S88" s="516" t="str">
        <f t="shared" si="128"/>
        <v>-</v>
      </c>
      <c r="T88" s="516" t="str">
        <f t="shared" si="129"/>
        <v>-</v>
      </c>
      <c r="U88" s="516" t="str">
        <f t="shared" si="129"/>
        <v>-</v>
      </c>
      <c r="V88" s="516" t="str">
        <f t="shared" si="129"/>
        <v>-</v>
      </c>
      <c r="W88" s="516" t="str">
        <f t="shared" si="129"/>
        <v>-</v>
      </c>
      <c r="X88" s="516" t="str">
        <f t="shared" si="129"/>
        <v>-</v>
      </c>
      <c r="Y88" s="516" t="str">
        <f t="shared" si="129"/>
        <v>-</v>
      </c>
      <c r="Z88" s="516" t="str">
        <f t="shared" si="129"/>
        <v>-</v>
      </c>
      <c r="AA88" s="516" t="str">
        <f t="shared" si="129"/>
        <v>-</v>
      </c>
      <c r="AB88" s="516" t="str">
        <f t="shared" si="129"/>
        <v>-</v>
      </c>
      <c r="AC88" s="516" t="str">
        <f t="shared" si="129"/>
        <v>-</v>
      </c>
      <c r="AD88" s="516" t="str">
        <f t="shared" si="130"/>
        <v>-</v>
      </c>
      <c r="AE88" s="516" t="str">
        <f t="shared" si="130"/>
        <v>-</v>
      </c>
      <c r="AF88" s="516" t="str">
        <f t="shared" si="130"/>
        <v>-</v>
      </c>
      <c r="AG88" s="516" t="str">
        <f t="shared" si="130"/>
        <v>-</v>
      </c>
      <c r="AH88" s="516" t="str">
        <f t="shared" si="130"/>
        <v>-</v>
      </c>
      <c r="AI88" s="516" t="str">
        <f t="shared" si="130"/>
        <v>-</v>
      </c>
      <c r="AJ88" s="516" t="str">
        <f t="shared" si="130"/>
        <v>-</v>
      </c>
      <c r="AK88" s="516" t="str">
        <f t="shared" si="130"/>
        <v>-</v>
      </c>
      <c r="AL88" s="516" t="str">
        <f t="shared" si="130"/>
        <v>-</v>
      </c>
      <c r="AM88" s="516" t="str">
        <f t="shared" si="130"/>
        <v>-</v>
      </c>
      <c r="AN88" s="516" t="str">
        <f t="shared" si="131"/>
        <v>-</v>
      </c>
      <c r="AO88" s="516" t="str">
        <f t="shared" si="131"/>
        <v>-</v>
      </c>
      <c r="AP88" s="516" t="str">
        <f t="shared" si="131"/>
        <v>-</v>
      </c>
      <c r="AQ88" s="516" t="str">
        <f t="shared" si="131"/>
        <v>-</v>
      </c>
      <c r="AR88" s="516" t="str">
        <f t="shared" si="131"/>
        <v>-</v>
      </c>
      <c r="AS88" s="516" t="str">
        <f t="shared" si="131"/>
        <v>-</v>
      </c>
      <c r="AT88" s="516" t="str">
        <f t="shared" si="131"/>
        <v>-</v>
      </c>
      <c r="AU88" s="516" t="str">
        <f t="shared" si="131"/>
        <v>-</v>
      </c>
      <c r="AV88" s="516" t="str">
        <f t="shared" si="131"/>
        <v>-</v>
      </c>
      <c r="AW88" s="516" t="str">
        <f t="shared" si="131"/>
        <v>-</v>
      </c>
      <c r="AX88" s="516" t="str">
        <f t="shared" si="132"/>
        <v>-</v>
      </c>
      <c r="AY88" s="516" t="str">
        <f t="shared" si="132"/>
        <v>-</v>
      </c>
      <c r="AZ88" s="516" t="str">
        <f t="shared" si="132"/>
        <v>-</v>
      </c>
      <c r="BA88" s="516" t="str">
        <f t="shared" si="132"/>
        <v>-</v>
      </c>
      <c r="BB88" s="516" t="str">
        <f t="shared" si="132"/>
        <v>-</v>
      </c>
      <c r="BC88" s="516" t="str">
        <f t="shared" si="132"/>
        <v>-</v>
      </c>
      <c r="BD88" s="516" t="str">
        <f t="shared" si="132"/>
        <v>-</v>
      </c>
      <c r="BE88" s="516" t="str">
        <f t="shared" si="132"/>
        <v>-</v>
      </c>
      <c r="BF88" s="516" t="str">
        <f t="shared" si="132"/>
        <v>-</v>
      </c>
      <c r="BG88" s="516" t="str">
        <f t="shared" si="132"/>
        <v>-</v>
      </c>
      <c r="BH88" s="516" t="str">
        <f t="shared" si="133"/>
        <v>-</v>
      </c>
      <c r="BI88" s="516" t="str">
        <f t="shared" si="133"/>
        <v>-</v>
      </c>
      <c r="BJ88" s="516" t="str">
        <f t="shared" si="133"/>
        <v>-</v>
      </c>
      <c r="BK88" s="516" t="str">
        <f t="shared" si="133"/>
        <v>-</v>
      </c>
      <c r="BL88" s="516" t="str">
        <f t="shared" si="133"/>
        <v>-</v>
      </c>
      <c r="BM88" s="516" t="str">
        <f t="shared" si="133"/>
        <v>-</v>
      </c>
      <c r="BN88" s="516" t="str">
        <f t="shared" si="133"/>
        <v>-</v>
      </c>
      <c r="BO88" s="516" t="str">
        <f t="shared" si="133"/>
        <v>-</v>
      </c>
      <c r="BP88" s="516" t="str">
        <f t="shared" si="133"/>
        <v>-</v>
      </c>
      <c r="BQ88" s="516" t="str">
        <f t="shared" si="133"/>
        <v>-</v>
      </c>
      <c r="BR88" s="516" t="str">
        <f t="shared" si="119"/>
        <v>-------</v>
      </c>
      <c r="BS88" s="516" t="str">
        <f t="shared" si="120"/>
        <v>-</v>
      </c>
      <c r="BT88" s="454" t="str">
        <f>IF(INDEX(BR:BR,ROW())&lt;&gt;"-------",VLOOKUP($BR88,'CS Protocol Def'!$B:$O,12,FALSE),"-")</f>
        <v>-</v>
      </c>
      <c r="BU88" s="454" t="str">
        <f>IF(INDEX(BR:BR,ROW())&lt;&gt;"-------",VLOOKUP(INDEX(BR:BR,ROW()),'CS Protocol Def'!$B:$O,13,FALSE),"-")</f>
        <v>-</v>
      </c>
      <c r="BV88" s="454" t="str">
        <f>IF(INDEX(BR:BR,ROW())&lt;&gt;"-------",VLOOKUP($BR88,'CS Protocol Def'!$B:$P,15,FALSE),"-")</f>
        <v>-</v>
      </c>
      <c r="BW88" s="455" t="str">
        <f t="shared" si="121"/>
        <v>-</v>
      </c>
      <c r="BX88" s="515" t="str">
        <f>IF(INDEX(BR:BR,ROW())&lt;&gt;"-------",VLOOKUP($BR88,'CS Protocol Def'!$B:$Q,16,FALSE),"-")</f>
        <v>-</v>
      </c>
      <c r="BY88" s="455" t="str">
        <f>IF(INDEX(BR:BR,ROW())&lt;&gt;"-------",VLOOKUP(TEXT(BIN2DEC(CONCATENATE(K88,L88,M88,N88,O88,P88,Q88,R88,S88,T88)),"#"),'Country Codes'!A:B,2,FALSE),"-")</f>
        <v>-</v>
      </c>
      <c r="BZ88" s="491" t="str">
        <f>IF(BT88=BZ$3,VLOOKUP(CONCATENATE(X88,Y88,Z88,AA88,AB88,AC88),Characters!$B$3:$F$41,5,FALSE)&amp;
VLOOKUP(CONCATENATE(AD88,AE88,AF88,AG88,AH88,AI88),Characters!$B$3:$F$41,5,FALSE)&amp;
VLOOKUP(CONCATENATE(AJ88,AK88,AL88,AM88,AN88,AO88),Characters!$B$3:$F$41,5,FALSE)&amp;
VLOOKUP(CONCATENATE(AP88,AQ88,AR88,AS88,AT88,AU88),Characters!$B$3:$F$41,5,FALSE)&amp;
VLOOKUP(CONCATENATE(AV88,AW88,AX88,AY88,AZ88,BA88),Characters!$B$3:$F$41,5,FALSE)&amp;
VLOOKUP(CONCATENATE(BB88,BC88,BD88,BE88,BF88,BG88),Characters!$B$3:$F$41,5,FALSE)&amp;
VLOOKUP(CONCATENATE(BH88,BI88,BJ88,BK88,BL88,BM88),Characters!$B$3:$F$41,5,FALSE),"-")</f>
        <v>-</v>
      </c>
      <c r="CA88" s="471" t="str">
        <f t="shared" si="89"/>
        <v>-</v>
      </c>
      <c r="CB88" s="473" t="str">
        <f t="shared" si="90"/>
        <v>-</v>
      </c>
      <c r="CC88" s="475" t="str">
        <f t="shared" si="91"/>
        <v>-</v>
      </c>
      <c r="CD88" s="476" t="str">
        <f t="shared" si="92"/>
        <v>-</v>
      </c>
      <c r="CE88" s="476" t="str">
        <f t="shared" si="93"/>
        <v>-</v>
      </c>
      <c r="CF88" s="476" t="str">
        <f t="shared" si="94"/>
        <v>-</v>
      </c>
      <c r="CG88" s="476" t="str">
        <f t="shared" si="95"/>
        <v>-</v>
      </c>
      <c r="CH88" s="478" t="str">
        <f t="shared" si="96"/>
        <v>-</v>
      </c>
      <c r="CI88" s="480" t="str">
        <f t="shared" si="97"/>
        <v>-</v>
      </c>
      <c r="CJ88" s="480" t="str">
        <f t="shared" si="98"/>
        <v>-</v>
      </c>
      <c r="CK88" s="480" t="str">
        <f t="shared" si="99"/>
        <v>-</v>
      </c>
      <c r="CL88" s="480" t="str">
        <f t="shared" si="100"/>
        <v>-</v>
      </c>
      <c r="CM88" s="482" t="str">
        <f t="shared" si="101"/>
        <v>-</v>
      </c>
      <c r="CN88" s="483" t="str">
        <f t="shared" si="102"/>
        <v>-</v>
      </c>
      <c r="CO88" s="483" t="str">
        <f t="shared" si="103"/>
        <v>-</v>
      </c>
      <c r="CP88" s="483" t="str">
        <f t="shared" si="104"/>
        <v>-</v>
      </c>
      <c r="CQ88" s="493" t="str">
        <f t="shared" si="105"/>
        <v>-</v>
      </c>
      <c r="CR88" s="487" t="str">
        <f t="shared" si="106"/>
        <v>-</v>
      </c>
      <c r="CS88" s="490" t="str">
        <f t="shared" si="107"/>
        <v>-</v>
      </c>
      <c r="CT88" s="485" t="str">
        <f t="shared" si="108"/>
        <v>-</v>
      </c>
      <c r="CU88" s="485" t="str">
        <f t="shared" si="109"/>
        <v>-</v>
      </c>
      <c r="CV88" s="489" t="str">
        <f t="shared" si="110"/>
        <v>-</v>
      </c>
    </row>
    <row r="89" spans="6:100" x14ac:dyDescent="0.2">
      <c r="F89" s="495" t="str">
        <f t="shared" si="88"/>
        <v>-</v>
      </c>
      <c r="G89" s="495">
        <f t="shared" si="117"/>
        <v>0</v>
      </c>
      <c r="I89" s="456" t="str">
        <f t="shared" si="118"/>
        <v>-</v>
      </c>
      <c r="J89" s="516" t="str">
        <f t="shared" si="128"/>
        <v>-</v>
      </c>
      <c r="K89" s="516" t="str">
        <f t="shared" si="128"/>
        <v>-</v>
      </c>
      <c r="L89" s="516" t="str">
        <f t="shared" si="128"/>
        <v>-</v>
      </c>
      <c r="M89" s="516" t="str">
        <f t="shared" si="128"/>
        <v>-</v>
      </c>
      <c r="N89" s="516" t="str">
        <f t="shared" si="128"/>
        <v>-</v>
      </c>
      <c r="O89" s="516" t="str">
        <f t="shared" si="128"/>
        <v>-</v>
      </c>
      <c r="P89" s="516" t="str">
        <f t="shared" si="128"/>
        <v>-</v>
      </c>
      <c r="Q89" s="516" t="str">
        <f t="shared" si="128"/>
        <v>-</v>
      </c>
      <c r="R89" s="516" t="str">
        <f t="shared" si="128"/>
        <v>-</v>
      </c>
      <c r="S89" s="516" t="str">
        <f t="shared" si="128"/>
        <v>-</v>
      </c>
      <c r="T89" s="516" t="str">
        <f t="shared" si="129"/>
        <v>-</v>
      </c>
      <c r="U89" s="516" t="str">
        <f t="shared" si="129"/>
        <v>-</v>
      </c>
      <c r="V89" s="516" t="str">
        <f t="shared" si="129"/>
        <v>-</v>
      </c>
      <c r="W89" s="516" t="str">
        <f t="shared" si="129"/>
        <v>-</v>
      </c>
      <c r="X89" s="516" t="str">
        <f t="shared" si="129"/>
        <v>-</v>
      </c>
      <c r="Y89" s="516" t="str">
        <f t="shared" si="129"/>
        <v>-</v>
      </c>
      <c r="Z89" s="516" t="str">
        <f t="shared" si="129"/>
        <v>-</v>
      </c>
      <c r="AA89" s="516" t="str">
        <f t="shared" si="129"/>
        <v>-</v>
      </c>
      <c r="AB89" s="516" t="str">
        <f t="shared" si="129"/>
        <v>-</v>
      </c>
      <c r="AC89" s="516" t="str">
        <f t="shared" si="129"/>
        <v>-</v>
      </c>
      <c r="AD89" s="516" t="str">
        <f t="shared" si="130"/>
        <v>-</v>
      </c>
      <c r="AE89" s="516" t="str">
        <f t="shared" si="130"/>
        <v>-</v>
      </c>
      <c r="AF89" s="516" t="str">
        <f t="shared" si="130"/>
        <v>-</v>
      </c>
      <c r="AG89" s="516" t="str">
        <f t="shared" si="130"/>
        <v>-</v>
      </c>
      <c r="AH89" s="516" t="str">
        <f t="shared" si="130"/>
        <v>-</v>
      </c>
      <c r="AI89" s="516" t="str">
        <f t="shared" si="130"/>
        <v>-</v>
      </c>
      <c r="AJ89" s="516" t="str">
        <f t="shared" si="130"/>
        <v>-</v>
      </c>
      <c r="AK89" s="516" t="str">
        <f t="shared" si="130"/>
        <v>-</v>
      </c>
      <c r="AL89" s="516" t="str">
        <f t="shared" si="130"/>
        <v>-</v>
      </c>
      <c r="AM89" s="516" t="str">
        <f t="shared" si="130"/>
        <v>-</v>
      </c>
      <c r="AN89" s="516" t="str">
        <f t="shared" si="131"/>
        <v>-</v>
      </c>
      <c r="AO89" s="516" t="str">
        <f t="shared" si="131"/>
        <v>-</v>
      </c>
      <c r="AP89" s="516" t="str">
        <f t="shared" si="131"/>
        <v>-</v>
      </c>
      <c r="AQ89" s="516" t="str">
        <f t="shared" si="131"/>
        <v>-</v>
      </c>
      <c r="AR89" s="516" t="str">
        <f t="shared" si="131"/>
        <v>-</v>
      </c>
      <c r="AS89" s="516" t="str">
        <f t="shared" si="131"/>
        <v>-</v>
      </c>
      <c r="AT89" s="516" t="str">
        <f t="shared" si="131"/>
        <v>-</v>
      </c>
      <c r="AU89" s="516" t="str">
        <f t="shared" si="131"/>
        <v>-</v>
      </c>
      <c r="AV89" s="516" t="str">
        <f t="shared" si="131"/>
        <v>-</v>
      </c>
      <c r="AW89" s="516" t="str">
        <f t="shared" si="131"/>
        <v>-</v>
      </c>
      <c r="AX89" s="516" t="str">
        <f t="shared" si="132"/>
        <v>-</v>
      </c>
      <c r="AY89" s="516" t="str">
        <f t="shared" si="132"/>
        <v>-</v>
      </c>
      <c r="AZ89" s="516" t="str">
        <f t="shared" si="132"/>
        <v>-</v>
      </c>
      <c r="BA89" s="516" t="str">
        <f t="shared" si="132"/>
        <v>-</v>
      </c>
      <c r="BB89" s="516" t="str">
        <f t="shared" si="132"/>
        <v>-</v>
      </c>
      <c r="BC89" s="516" t="str">
        <f t="shared" si="132"/>
        <v>-</v>
      </c>
      <c r="BD89" s="516" t="str">
        <f t="shared" si="132"/>
        <v>-</v>
      </c>
      <c r="BE89" s="516" t="str">
        <f t="shared" si="132"/>
        <v>-</v>
      </c>
      <c r="BF89" s="516" t="str">
        <f t="shared" si="132"/>
        <v>-</v>
      </c>
      <c r="BG89" s="516" t="str">
        <f t="shared" si="132"/>
        <v>-</v>
      </c>
      <c r="BH89" s="516" t="str">
        <f t="shared" si="133"/>
        <v>-</v>
      </c>
      <c r="BI89" s="516" t="str">
        <f t="shared" si="133"/>
        <v>-</v>
      </c>
      <c r="BJ89" s="516" t="str">
        <f t="shared" si="133"/>
        <v>-</v>
      </c>
      <c r="BK89" s="516" t="str">
        <f t="shared" si="133"/>
        <v>-</v>
      </c>
      <c r="BL89" s="516" t="str">
        <f t="shared" si="133"/>
        <v>-</v>
      </c>
      <c r="BM89" s="516" t="str">
        <f t="shared" si="133"/>
        <v>-</v>
      </c>
      <c r="BN89" s="516" t="str">
        <f t="shared" si="133"/>
        <v>-</v>
      </c>
      <c r="BO89" s="516" t="str">
        <f t="shared" si="133"/>
        <v>-</v>
      </c>
      <c r="BP89" s="516" t="str">
        <f t="shared" si="133"/>
        <v>-</v>
      </c>
      <c r="BQ89" s="516" t="str">
        <f t="shared" si="133"/>
        <v>-</v>
      </c>
      <c r="BR89" s="516" t="str">
        <f t="shared" si="119"/>
        <v>-------</v>
      </c>
      <c r="BS89" s="516" t="str">
        <f t="shared" si="120"/>
        <v>-</v>
      </c>
      <c r="BT89" s="454" t="str">
        <f>IF(INDEX(BR:BR,ROW())&lt;&gt;"-------",VLOOKUP($BR89,'CS Protocol Def'!$B:$O,12,FALSE),"-")</f>
        <v>-</v>
      </c>
      <c r="BU89" s="454" t="str">
        <f>IF(INDEX(BR:BR,ROW())&lt;&gt;"-------",VLOOKUP(INDEX(BR:BR,ROW()),'CS Protocol Def'!$B:$O,13,FALSE),"-")</f>
        <v>-</v>
      </c>
      <c r="BV89" s="454" t="str">
        <f>IF(INDEX(BR:BR,ROW())&lt;&gt;"-------",VLOOKUP($BR89,'CS Protocol Def'!$B:$P,15,FALSE),"-")</f>
        <v>-</v>
      </c>
      <c r="BW89" s="455" t="str">
        <f t="shared" si="121"/>
        <v>-</v>
      </c>
      <c r="BX89" s="515" t="str">
        <f>IF(INDEX(BR:BR,ROW())&lt;&gt;"-------",VLOOKUP($BR89,'CS Protocol Def'!$B:$Q,16,FALSE),"-")</f>
        <v>-</v>
      </c>
      <c r="BY89" s="455" t="str">
        <f>IF(INDEX(BR:BR,ROW())&lt;&gt;"-------",VLOOKUP(TEXT(BIN2DEC(CONCATENATE(K89,L89,M89,N89,O89,P89,Q89,R89,S89,T89)),"#"),'Country Codes'!A:B,2,FALSE),"-")</f>
        <v>-</v>
      </c>
      <c r="BZ89" s="491" t="str">
        <f>IF(BT89=BZ$3,VLOOKUP(CONCATENATE(X89,Y89,Z89,AA89,AB89,AC89),Characters!$B$3:$F$41,5,FALSE)&amp;
VLOOKUP(CONCATENATE(AD89,AE89,AF89,AG89,AH89,AI89),Characters!$B$3:$F$41,5,FALSE)&amp;
VLOOKUP(CONCATENATE(AJ89,AK89,AL89,AM89,AN89,AO89),Characters!$B$3:$F$41,5,FALSE)&amp;
VLOOKUP(CONCATENATE(AP89,AQ89,AR89,AS89,AT89,AU89),Characters!$B$3:$F$41,5,FALSE)&amp;
VLOOKUP(CONCATENATE(AV89,AW89,AX89,AY89,AZ89,BA89),Characters!$B$3:$F$41,5,FALSE)&amp;
VLOOKUP(CONCATENATE(BB89,BC89,BD89,BE89,BF89,BG89),Characters!$B$3:$F$41,5,FALSE)&amp;
VLOOKUP(CONCATENATE(BH89,BI89,BJ89,BK89,BL89,BM89),Characters!$B$3:$F$41,5,FALSE),"-")</f>
        <v>-</v>
      </c>
      <c r="CA89" s="471" t="str">
        <f t="shared" si="89"/>
        <v>-</v>
      </c>
      <c r="CB89" s="473" t="str">
        <f t="shared" si="90"/>
        <v>-</v>
      </c>
      <c r="CC89" s="475" t="str">
        <f t="shared" si="91"/>
        <v>-</v>
      </c>
      <c r="CD89" s="476" t="str">
        <f t="shared" si="92"/>
        <v>-</v>
      </c>
      <c r="CE89" s="476" t="str">
        <f t="shared" si="93"/>
        <v>-</v>
      </c>
      <c r="CF89" s="476" t="str">
        <f t="shared" si="94"/>
        <v>-</v>
      </c>
      <c r="CG89" s="476" t="str">
        <f t="shared" si="95"/>
        <v>-</v>
      </c>
      <c r="CH89" s="478" t="str">
        <f t="shared" si="96"/>
        <v>-</v>
      </c>
      <c r="CI89" s="480" t="str">
        <f t="shared" si="97"/>
        <v>-</v>
      </c>
      <c r="CJ89" s="480" t="str">
        <f t="shared" si="98"/>
        <v>-</v>
      </c>
      <c r="CK89" s="480" t="str">
        <f t="shared" si="99"/>
        <v>-</v>
      </c>
      <c r="CL89" s="480" t="str">
        <f t="shared" si="100"/>
        <v>-</v>
      </c>
      <c r="CM89" s="482" t="str">
        <f t="shared" si="101"/>
        <v>-</v>
      </c>
      <c r="CN89" s="483" t="str">
        <f t="shared" si="102"/>
        <v>-</v>
      </c>
      <c r="CO89" s="483" t="str">
        <f t="shared" si="103"/>
        <v>-</v>
      </c>
      <c r="CP89" s="483" t="str">
        <f t="shared" si="104"/>
        <v>-</v>
      </c>
      <c r="CQ89" s="493" t="str">
        <f t="shared" si="105"/>
        <v>-</v>
      </c>
      <c r="CR89" s="487" t="str">
        <f t="shared" si="106"/>
        <v>-</v>
      </c>
      <c r="CS89" s="490" t="str">
        <f t="shared" si="107"/>
        <v>-</v>
      </c>
      <c r="CT89" s="485" t="str">
        <f t="shared" si="108"/>
        <v>-</v>
      </c>
      <c r="CU89" s="485" t="str">
        <f t="shared" si="109"/>
        <v>-</v>
      </c>
      <c r="CV89" s="489" t="str">
        <f t="shared" si="110"/>
        <v>-</v>
      </c>
    </row>
    <row r="90" spans="6:100" x14ac:dyDescent="0.2">
      <c r="F90" s="495" t="str">
        <f t="shared" si="88"/>
        <v>-</v>
      </c>
      <c r="G90" s="495">
        <f t="shared" si="117"/>
        <v>0</v>
      </c>
      <c r="I90" s="456" t="str">
        <f t="shared" si="118"/>
        <v>-</v>
      </c>
      <c r="J90" s="516" t="str">
        <f t="shared" si="128"/>
        <v>-</v>
      </c>
      <c r="K90" s="516" t="str">
        <f t="shared" si="128"/>
        <v>-</v>
      </c>
      <c r="L90" s="516" t="str">
        <f t="shared" si="128"/>
        <v>-</v>
      </c>
      <c r="M90" s="516" t="str">
        <f t="shared" si="128"/>
        <v>-</v>
      </c>
      <c r="N90" s="516" t="str">
        <f t="shared" si="128"/>
        <v>-</v>
      </c>
      <c r="O90" s="516" t="str">
        <f t="shared" si="128"/>
        <v>-</v>
      </c>
      <c r="P90" s="516" t="str">
        <f t="shared" si="128"/>
        <v>-</v>
      </c>
      <c r="Q90" s="516" t="str">
        <f t="shared" si="128"/>
        <v>-</v>
      </c>
      <c r="R90" s="516" t="str">
        <f t="shared" si="128"/>
        <v>-</v>
      </c>
      <c r="S90" s="516" t="str">
        <f t="shared" si="128"/>
        <v>-</v>
      </c>
      <c r="T90" s="516" t="str">
        <f t="shared" si="129"/>
        <v>-</v>
      </c>
      <c r="U90" s="516" t="str">
        <f t="shared" si="129"/>
        <v>-</v>
      </c>
      <c r="V90" s="516" t="str">
        <f t="shared" si="129"/>
        <v>-</v>
      </c>
      <c r="W90" s="516" t="str">
        <f t="shared" si="129"/>
        <v>-</v>
      </c>
      <c r="X90" s="516" t="str">
        <f t="shared" si="129"/>
        <v>-</v>
      </c>
      <c r="Y90" s="516" t="str">
        <f t="shared" si="129"/>
        <v>-</v>
      </c>
      <c r="Z90" s="516" t="str">
        <f t="shared" si="129"/>
        <v>-</v>
      </c>
      <c r="AA90" s="516" t="str">
        <f t="shared" si="129"/>
        <v>-</v>
      </c>
      <c r="AB90" s="516" t="str">
        <f t="shared" si="129"/>
        <v>-</v>
      </c>
      <c r="AC90" s="516" t="str">
        <f t="shared" si="129"/>
        <v>-</v>
      </c>
      <c r="AD90" s="516" t="str">
        <f t="shared" si="130"/>
        <v>-</v>
      </c>
      <c r="AE90" s="516" t="str">
        <f t="shared" si="130"/>
        <v>-</v>
      </c>
      <c r="AF90" s="516" t="str">
        <f t="shared" si="130"/>
        <v>-</v>
      </c>
      <c r="AG90" s="516" t="str">
        <f t="shared" si="130"/>
        <v>-</v>
      </c>
      <c r="AH90" s="516" t="str">
        <f t="shared" si="130"/>
        <v>-</v>
      </c>
      <c r="AI90" s="516" t="str">
        <f t="shared" si="130"/>
        <v>-</v>
      </c>
      <c r="AJ90" s="516" t="str">
        <f t="shared" si="130"/>
        <v>-</v>
      </c>
      <c r="AK90" s="516" t="str">
        <f t="shared" si="130"/>
        <v>-</v>
      </c>
      <c r="AL90" s="516" t="str">
        <f t="shared" si="130"/>
        <v>-</v>
      </c>
      <c r="AM90" s="516" t="str">
        <f t="shared" si="130"/>
        <v>-</v>
      </c>
      <c r="AN90" s="516" t="str">
        <f t="shared" si="131"/>
        <v>-</v>
      </c>
      <c r="AO90" s="516" t="str">
        <f t="shared" si="131"/>
        <v>-</v>
      </c>
      <c r="AP90" s="516" t="str">
        <f t="shared" si="131"/>
        <v>-</v>
      </c>
      <c r="AQ90" s="516" t="str">
        <f t="shared" si="131"/>
        <v>-</v>
      </c>
      <c r="AR90" s="516" t="str">
        <f t="shared" si="131"/>
        <v>-</v>
      </c>
      <c r="AS90" s="516" t="str">
        <f t="shared" si="131"/>
        <v>-</v>
      </c>
      <c r="AT90" s="516" t="str">
        <f t="shared" si="131"/>
        <v>-</v>
      </c>
      <c r="AU90" s="516" t="str">
        <f t="shared" si="131"/>
        <v>-</v>
      </c>
      <c r="AV90" s="516" t="str">
        <f t="shared" si="131"/>
        <v>-</v>
      </c>
      <c r="AW90" s="516" t="str">
        <f t="shared" si="131"/>
        <v>-</v>
      </c>
      <c r="AX90" s="516" t="str">
        <f t="shared" si="132"/>
        <v>-</v>
      </c>
      <c r="AY90" s="516" t="str">
        <f t="shared" si="132"/>
        <v>-</v>
      </c>
      <c r="AZ90" s="516" t="str">
        <f t="shared" si="132"/>
        <v>-</v>
      </c>
      <c r="BA90" s="516" t="str">
        <f t="shared" si="132"/>
        <v>-</v>
      </c>
      <c r="BB90" s="516" t="str">
        <f t="shared" si="132"/>
        <v>-</v>
      </c>
      <c r="BC90" s="516" t="str">
        <f t="shared" si="132"/>
        <v>-</v>
      </c>
      <c r="BD90" s="516" t="str">
        <f t="shared" si="132"/>
        <v>-</v>
      </c>
      <c r="BE90" s="516" t="str">
        <f t="shared" si="132"/>
        <v>-</v>
      </c>
      <c r="BF90" s="516" t="str">
        <f t="shared" si="132"/>
        <v>-</v>
      </c>
      <c r="BG90" s="516" t="str">
        <f t="shared" si="132"/>
        <v>-</v>
      </c>
      <c r="BH90" s="516" t="str">
        <f t="shared" si="133"/>
        <v>-</v>
      </c>
      <c r="BI90" s="516" t="str">
        <f t="shared" si="133"/>
        <v>-</v>
      </c>
      <c r="BJ90" s="516" t="str">
        <f t="shared" si="133"/>
        <v>-</v>
      </c>
      <c r="BK90" s="516" t="str">
        <f t="shared" si="133"/>
        <v>-</v>
      </c>
      <c r="BL90" s="516" t="str">
        <f t="shared" si="133"/>
        <v>-</v>
      </c>
      <c r="BM90" s="516" t="str">
        <f t="shared" si="133"/>
        <v>-</v>
      </c>
      <c r="BN90" s="516" t="str">
        <f t="shared" si="133"/>
        <v>-</v>
      </c>
      <c r="BO90" s="516" t="str">
        <f t="shared" si="133"/>
        <v>-</v>
      </c>
      <c r="BP90" s="516" t="str">
        <f t="shared" si="133"/>
        <v>-</v>
      </c>
      <c r="BQ90" s="516" t="str">
        <f t="shared" si="133"/>
        <v>-</v>
      </c>
      <c r="BR90" s="516" t="str">
        <f t="shared" si="119"/>
        <v>-------</v>
      </c>
      <c r="BS90" s="516" t="str">
        <f t="shared" si="120"/>
        <v>-</v>
      </c>
      <c r="BT90" s="454" t="str">
        <f>IF(INDEX(BR:BR,ROW())&lt;&gt;"-------",VLOOKUP($BR90,'CS Protocol Def'!$B:$O,12,FALSE),"-")</f>
        <v>-</v>
      </c>
      <c r="BU90" s="454" t="str">
        <f>IF(INDEX(BR:BR,ROW())&lt;&gt;"-------",VLOOKUP(INDEX(BR:BR,ROW()),'CS Protocol Def'!$B:$O,13,FALSE),"-")</f>
        <v>-</v>
      </c>
      <c r="BV90" s="454" t="str">
        <f>IF(INDEX(BR:BR,ROW())&lt;&gt;"-------",VLOOKUP($BR90,'CS Protocol Def'!$B:$P,15,FALSE),"-")</f>
        <v>-</v>
      </c>
      <c r="BW90" s="455" t="str">
        <f t="shared" si="121"/>
        <v>-</v>
      </c>
      <c r="BX90" s="515" t="str">
        <f>IF(INDEX(BR:BR,ROW())&lt;&gt;"-------",VLOOKUP($BR90,'CS Protocol Def'!$B:$Q,16,FALSE),"-")</f>
        <v>-</v>
      </c>
      <c r="BY90" s="455" t="str">
        <f>IF(INDEX(BR:BR,ROW())&lt;&gt;"-------",VLOOKUP(TEXT(BIN2DEC(CONCATENATE(K90,L90,M90,N90,O90,P90,Q90,R90,S90,T90)),"#"),'Country Codes'!A:B,2,FALSE),"-")</f>
        <v>-</v>
      </c>
      <c r="BZ90" s="491" t="str">
        <f>IF(BT90=BZ$3,VLOOKUP(CONCATENATE(X90,Y90,Z90,AA90,AB90,AC90),Characters!$B$3:$F$41,5,FALSE)&amp;
VLOOKUP(CONCATENATE(AD90,AE90,AF90,AG90,AH90,AI90),Characters!$B$3:$F$41,5,FALSE)&amp;
VLOOKUP(CONCATENATE(AJ90,AK90,AL90,AM90,AN90,AO90),Characters!$B$3:$F$41,5,FALSE)&amp;
VLOOKUP(CONCATENATE(AP90,AQ90,AR90,AS90,AT90,AU90),Characters!$B$3:$F$41,5,FALSE)&amp;
VLOOKUP(CONCATENATE(AV90,AW90,AX90,AY90,AZ90,BA90),Characters!$B$3:$F$41,5,FALSE)&amp;
VLOOKUP(CONCATENATE(BB90,BC90,BD90,BE90,BF90,BG90),Characters!$B$3:$F$41,5,FALSE)&amp;
VLOOKUP(CONCATENATE(BH90,BI90,BJ90,BK90,BL90,BM90),Characters!$B$3:$F$41,5,FALSE),"-")</f>
        <v>-</v>
      </c>
      <c r="CA90" s="471" t="str">
        <f t="shared" si="89"/>
        <v>-</v>
      </c>
      <c r="CB90" s="473" t="str">
        <f t="shared" si="90"/>
        <v>-</v>
      </c>
      <c r="CC90" s="475" t="str">
        <f t="shared" si="91"/>
        <v>-</v>
      </c>
      <c r="CD90" s="476" t="str">
        <f t="shared" si="92"/>
        <v>-</v>
      </c>
      <c r="CE90" s="476" t="str">
        <f t="shared" si="93"/>
        <v>-</v>
      </c>
      <c r="CF90" s="476" t="str">
        <f t="shared" si="94"/>
        <v>-</v>
      </c>
      <c r="CG90" s="476" t="str">
        <f t="shared" si="95"/>
        <v>-</v>
      </c>
      <c r="CH90" s="478" t="str">
        <f t="shared" si="96"/>
        <v>-</v>
      </c>
      <c r="CI90" s="480" t="str">
        <f t="shared" si="97"/>
        <v>-</v>
      </c>
      <c r="CJ90" s="480" t="str">
        <f t="shared" si="98"/>
        <v>-</v>
      </c>
      <c r="CK90" s="480" t="str">
        <f t="shared" si="99"/>
        <v>-</v>
      </c>
      <c r="CL90" s="480" t="str">
        <f t="shared" si="100"/>
        <v>-</v>
      </c>
      <c r="CM90" s="482" t="str">
        <f t="shared" si="101"/>
        <v>-</v>
      </c>
      <c r="CN90" s="483" t="str">
        <f t="shared" si="102"/>
        <v>-</v>
      </c>
      <c r="CO90" s="483" t="str">
        <f t="shared" si="103"/>
        <v>-</v>
      </c>
      <c r="CP90" s="483" t="str">
        <f t="shared" si="104"/>
        <v>-</v>
      </c>
      <c r="CQ90" s="493" t="str">
        <f t="shared" si="105"/>
        <v>-</v>
      </c>
      <c r="CR90" s="487" t="str">
        <f t="shared" si="106"/>
        <v>-</v>
      </c>
      <c r="CS90" s="490" t="str">
        <f t="shared" si="107"/>
        <v>-</v>
      </c>
      <c r="CT90" s="485" t="str">
        <f t="shared" si="108"/>
        <v>-</v>
      </c>
      <c r="CU90" s="485" t="str">
        <f t="shared" si="109"/>
        <v>-</v>
      </c>
      <c r="CV90" s="489" t="str">
        <f t="shared" si="110"/>
        <v>-</v>
      </c>
    </row>
    <row r="91" spans="6:100" x14ac:dyDescent="0.2">
      <c r="F91" s="495" t="str">
        <f t="shared" si="88"/>
        <v>-</v>
      </c>
      <c r="G91" s="495">
        <f t="shared" si="117"/>
        <v>0</v>
      </c>
      <c r="I91" s="456" t="str">
        <f t="shared" si="118"/>
        <v>-</v>
      </c>
      <c r="J91" s="516" t="str">
        <f t="shared" si="128"/>
        <v>-</v>
      </c>
      <c r="K91" s="516" t="str">
        <f t="shared" si="128"/>
        <v>-</v>
      </c>
      <c r="L91" s="516" t="str">
        <f t="shared" si="128"/>
        <v>-</v>
      </c>
      <c r="M91" s="516" t="str">
        <f t="shared" si="128"/>
        <v>-</v>
      </c>
      <c r="N91" s="516" t="str">
        <f t="shared" si="128"/>
        <v>-</v>
      </c>
      <c r="O91" s="516" t="str">
        <f t="shared" si="128"/>
        <v>-</v>
      </c>
      <c r="P91" s="516" t="str">
        <f t="shared" si="128"/>
        <v>-</v>
      </c>
      <c r="Q91" s="516" t="str">
        <f t="shared" si="128"/>
        <v>-</v>
      </c>
      <c r="R91" s="516" t="str">
        <f t="shared" si="128"/>
        <v>-</v>
      </c>
      <c r="S91" s="516" t="str">
        <f t="shared" si="128"/>
        <v>-</v>
      </c>
      <c r="T91" s="516" t="str">
        <f t="shared" si="129"/>
        <v>-</v>
      </c>
      <c r="U91" s="516" t="str">
        <f t="shared" si="129"/>
        <v>-</v>
      </c>
      <c r="V91" s="516" t="str">
        <f t="shared" si="129"/>
        <v>-</v>
      </c>
      <c r="W91" s="516" t="str">
        <f t="shared" si="129"/>
        <v>-</v>
      </c>
      <c r="X91" s="516" t="str">
        <f t="shared" si="129"/>
        <v>-</v>
      </c>
      <c r="Y91" s="516" t="str">
        <f t="shared" si="129"/>
        <v>-</v>
      </c>
      <c r="Z91" s="516" t="str">
        <f t="shared" si="129"/>
        <v>-</v>
      </c>
      <c r="AA91" s="516" t="str">
        <f t="shared" si="129"/>
        <v>-</v>
      </c>
      <c r="AB91" s="516" t="str">
        <f t="shared" si="129"/>
        <v>-</v>
      </c>
      <c r="AC91" s="516" t="str">
        <f t="shared" si="129"/>
        <v>-</v>
      </c>
      <c r="AD91" s="516" t="str">
        <f t="shared" si="130"/>
        <v>-</v>
      </c>
      <c r="AE91" s="516" t="str">
        <f t="shared" si="130"/>
        <v>-</v>
      </c>
      <c r="AF91" s="516" t="str">
        <f t="shared" si="130"/>
        <v>-</v>
      </c>
      <c r="AG91" s="516" t="str">
        <f t="shared" si="130"/>
        <v>-</v>
      </c>
      <c r="AH91" s="516" t="str">
        <f t="shared" si="130"/>
        <v>-</v>
      </c>
      <c r="AI91" s="516" t="str">
        <f t="shared" si="130"/>
        <v>-</v>
      </c>
      <c r="AJ91" s="516" t="str">
        <f t="shared" si="130"/>
        <v>-</v>
      </c>
      <c r="AK91" s="516" t="str">
        <f t="shared" si="130"/>
        <v>-</v>
      </c>
      <c r="AL91" s="516" t="str">
        <f t="shared" si="130"/>
        <v>-</v>
      </c>
      <c r="AM91" s="516" t="str">
        <f t="shared" si="130"/>
        <v>-</v>
      </c>
      <c r="AN91" s="516" t="str">
        <f t="shared" si="131"/>
        <v>-</v>
      </c>
      <c r="AO91" s="516" t="str">
        <f t="shared" si="131"/>
        <v>-</v>
      </c>
      <c r="AP91" s="516" t="str">
        <f t="shared" si="131"/>
        <v>-</v>
      </c>
      <c r="AQ91" s="516" t="str">
        <f t="shared" si="131"/>
        <v>-</v>
      </c>
      <c r="AR91" s="516" t="str">
        <f t="shared" si="131"/>
        <v>-</v>
      </c>
      <c r="AS91" s="516" t="str">
        <f t="shared" si="131"/>
        <v>-</v>
      </c>
      <c r="AT91" s="516" t="str">
        <f t="shared" si="131"/>
        <v>-</v>
      </c>
      <c r="AU91" s="516" t="str">
        <f t="shared" si="131"/>
        <v>-</v>
      </c>
      <c r="AV91" s="516" t="str">
        <f t="shared" si="131"/>
        <v>-</v>
      </c>
      <c r="AW91" s="516" t="str">
        <f t="shared" si="131"/>
        <v>-</v>
      </c>
      <c r="AX91" s="516" t="str">
        <f t="shared" si="132"/>
        <v>-</v>
      </c>
      <c r="AY91" s="516" t="str">
        <f t="shared" si="132"/>
        <v>-</v>
      </c>
      <c r="AZ91" s="516" t="str">
        <f t="shared" si="132"/>
        <v>-</v>
      </c>
      <c r="BA91" s="516" t="str">
        <f t="shared" si="132"/>
        <v>-</v>
      </c>
      <c r="BB91" s="516" t="str">
        <f t="shared" si="132"/>
        <v>-</v>
      </c>
      <c r="BC91" s="516" t="str">
        <f t="shared" si="132"/>
        <v>-</v>
      </c>
      <c r="BD91" s="516" t="str">
        <f t="shared" si="132"/>
        <v>-</v>
      </c>
      <c r="BE91" s="516" t="str">
        <f t="shared" si="132"/>
        <v>-</v>
      </c>
      <c r="BF91" s="516" t="str">
        <f t="shared" si="132"/>
        <v>-</v>
      </c>
      <c r="BG91" s="516" t="str">
        <f t="shared" si="132"/>
        <v>-</v>
      </c>
      <c r="BH91" s="516" t="str">
        <f t="shared" si="133"/>
        <v>-</v>
      </c>
      <c r="BI91" s="516" t="str">
        <f t="shared" si="133"/>
        <v>-</v>
      </c>
      <c r="BJ91" s="516" t="str">
        <f t="shared" si="133"/>
        <v>-</v>
      </c>
      <c r="BK91" s="516" t="str">
        <f t="shared" si="133"/>
        <v>-</v>
      </c>
      <c r="BL91" s="516" t="str">
        <f t="shared" si="133"/>
        <v>-</v>
      </c>
      <c r="BM91" s="516" t="str">
        <f t="shared" si="133"/>
        <v>-</v>
      </c>
      <c r="BN91" s="516" t="str">
        <f t="shared" si="133"/>
        <v>-</v>
      </c>
      <c r="BO91" s="516" t="str">
        <f t="shared" si="133"/>
        <v>-</v>
      </c>
      <c r="BP91" s="516" t="str">
        <f t="shared" si="133"/>
        <v>-</v>
      </c>
      <c r="BQ91" s="516" t="str">
        <f t="shared" si="133"/>
        <v>-</v>
      </c>
      <c r="BR91" s="516" t="str">
        <f t="shared" si="119"/>
        <v>-------</v>
      </c>
      <c r="BS91" s="516" t="str">
        <f t="shared" si="120"/>
        <v>-</v>
      </c>
      <c r="BT91" s="454" t="str">
        <f>IF(INDEX(BR:BR,ROW())&lt;&gt;"-------",VLOOKUP($BR91,'CS Protocol Def'!$B:$O,12,FALSE),"-")</f>
        <v>-</v>
      </c>
      <c r="BU91" s="454" t="str">
        <f>IF(INDEX(BR:BR,ROW())&lt;&gt;"-------",VLOOKUP(INDEX(BR:BR,ROW()),'CS Protocol Def'!$B:$O,13,FALSE),"-")</f>
        <v>-</v>
      </c>
      <c r="BV91" s="454" t="str">
        <f>IF(INDEX(BR:BR,ROW())&lt;&gt;"-------",VLOOKUP($BR91,'CS Protocol Def'!$B:$P,15,FALSE),"-")</f>
        <v>-</v>
      </c>
      <c r="BW91" s="455" t="str">
        <f t="shared" si="121"/>
        <v>-</v>
      </c>
      <c r="BX91" s="515" t="str">
        <f>IF(INDEX(BR:BR,ROW())&lt;&gt;"-------",VLOOKUP($BR91,'CS Protocol Def'!$B:$Q,16,FALSE),"-")</f>
        <v>-</v>
      </c>
      <c r="BY91" s="455" t="str">
        <f>IF(INDEX(BR:BR,ROW())&lt;&gt;"-------",VLOOKUP(TEXT(BIN2DEC(CONCATENATE(K91,L91,M91,N91,O91,P91,Q91,R91,S91,T91)),"#"),'Country Codes'!A:B,2,FALSE),"-")</f>
        <v>-</v>
      </c>
      <c r="BZ91" s="491" t="str">
        <f>IF(BT91=BZ$3,VLOOKUP(CONCATENATE(X91,Y91,Z91,AA91,AB91,AC91),Characters!$B$3:$F$41,5,FALSE)&amp;
VLOOKUP(CONCATENATE(AD91,AE91,AF91,AG91,AH91,AI91),Characters!$B$3:$F$41,5,FALSE)&amp;
VLOOKUP(CONCATENATE(AJ91,AK91,AL91,AM91,AN91,AO91),Characters!$B$3:$F$41,5,FALSE)&amp;
VLOOKUP(CONCATENATE(AP91,AQ91,AR91,AS91,AT91,AU91),Characters!$B$3:$F$41,5,FALSE)&amp;
VLOOKUP(CONCATENATE(AV91,AW91,AX91,AY91,AZ91,BA91),Characters!$B$3:$F$41,5,FALSE)&amp;
VLOOKUP(CONCATENATE(BB91,BC91,BD91,BE91,BF91,BG91),Characters!$B$3:$F$41,5,FALSE)&amp;
VLOOKUP(CONCATENATE(BH91,BI91,BJ91,BK91,BL91,BM91),Characters!$B$3:$F$41,5,FALSE),"-")</f>
        <v>-</v>
      </c>
      <c r="CA91" s="471" t="str">
        <f t="shared" si="89"/>
        <v>-</v>
      </c>
      <c r="CB91" s="473" t="str">
        <f t="shared" si="90"/>
        <v>-</v>
      </c>
      <c r="CC91" s="475" t="str">
        <f t="shared" si="91"/>
        <v>-</v>
      </c>
      <c r="CD91" s="476" t="str">
        <f t="shared" si="92"/>
        <v>-</v>
      </c>
      <c r="CE91" s="476" t="str">
        <f t="shared" si="93"/>
        <v>-</v>
      </c>
      <c r="CF91" s="476" t="str">
        <f t="shared" si="94"/>
        <v>-</v>
      </c>
      <c r="CG91" s="476" t="str">
        <f t="shared" si="95"/>
        <v>-</v>
      </c>
      <c r="CH91" s="478" t="str">
        <f t="shared" si="96"/>
        <v>-</v>
      </c>
      <c r="CI91" s="480" t="str">
        <f t="shared" si="97"/>
        <v>-</v>
      </c>
      <c r="CJ91" s="480" t="str">
        <f t="shared" si="98"/>
        <v>-</v>
      </c>
      <c r="CK91" s="480" t="str">
        <f t="shared" si="99"/>
        <v>-</v>
      </c>
      <c r="CL91" s="480" t="str">
        <f t="shared" si="100"/>
        <v>-</v>
      </c>
      <c r="CM91" s="482" t="str">
        <f t="shared" si="101"/>
        <v>-</v>
      </c>
      <c r="CN91" s="483" t="str">
        <f t="shared" si="102"/>
        <v>-</v>
      </c>
      <c r="CO91" s="483" t="str">
        <f t="shared" si="103"/>
        <v>-</v>
      </c>
      <c r="CP91" s="483" t="str">
        <f t="shared" si="104"/>
        <v>-</v>
      </c>
      <c r="CQ91" s="493" t="str">
        <f t="shared" si="105"/>
        <v>-</v>
      </c>
      <c r="CR91" s="487" t="str">
        <f t="shared" si="106"/>
        <v>-</v>
      </c>
      <c r="CS91" s="490" t="str">
        <f t="shared" si="107"/>
        <v>-</v>
      </c>
      <c r="CT91" s="485" t="str">
        <f t="shared" si="108"/>
        <v>-</v>
      </c>
      <c r="CU91" s="485" t="str">
        <f t="shared" si="109"/>
        <v>-</v>
      </c>
      <c r="CV91" s="489" t="str">
        <f t="shared" si="110"/>
        <v>-</v>
      </c>
    </row>
    <row r="92" spans="6:100" x14ac:dyDescent="0.2">
      <c r="F92" s="495" t="str">
        <f t="shared" si="88"/>
        <v>-</v>
      </c>
      <c r="G92" s="495">
        <f t="shared" si="117"/>
        <v>0</v>
      </c>
      <c r="I92" s="456" t="str">
        <f t="shared" si="118"/>
        <v>-</v>
      </c>
      <c r="J92" s="516" t="str">
        <f t="shared" si="128"/>
        <v>-</v>
      </c>
      <c r="K92" s="516" t="str">
        <f t="shared" si="128"/>
        <v>-</v>
      </c>
      <c r="L92" s="516" t="str">
        <f t="shared" si="128"/>
        <v>-</v>
      </c>
      <c r="M92" s="516" t="str">
        <f t="shared" si="128"/>
        <v>-</v>
      </c>
      <c r="N92" s="516" t="str">
        <f t="shared" si="128"/>
        <v>-</v>
      </c>
      <c r="O92" s="516" t="str">
        <f t="shared" si="128"/>
        <v>-</v>
      </c>
      <c r="P92" s="516" t="str">
        <f t="shared" si="128"/>
        <v>-</v>
      </c>
      <c r="Q92" s="516" t="str">
        <f t="shared" si="128"/>
        <v>-</v>
      </c>
      <c r="R92" s="516" t="str">
        <f t="shared" si="128"/>
        <v>-</v>
      </c>
      <c r="S92" s="516" t="str">
        <f t="shared" si="128"/>
        <v>-</v>
      </c>
      <c r="T92" s="516" t="str">
        <f t="shared" si="129"/>
        <v>-</v>
      </c>
      <c r="U92" s="516" t="str">
        <f t="shared" si="129"/>
        <v>-</v>
      </c>
      <c r="V92" s="516" t="str">
        <f t="shared" si="129"/>
        <v>-</v>
      </c>
      <c r="W92" s="516" t="str">
        <f t="shared" si="129"/>
        <v>-</v>
      </c>
      <c r="X92" s="516" t="str">
        <f t="shared" si="129"/>
        <v>-</v>
      </c>
      <c r="Y92" s="516" t="str">
        <f t="shared" si="129"/>
        <v>-</v>
      </c>
      <c r="Z92" s="516" t="str">
        <f t="shared" si="129"/>
        <v>-</v>
      </c>
      <c r="AA92" s="516" t="str">
        <f t="shared" si="129"/>
        <v>-</v>
      </c>
      <c r="AB92" s="516" t="str">
        <f t="shared" si="129"/>
        <v>-</v>
      </c>
      <c r="AC92" s="516" t="str">
        <f t="shared" si="129"/>
        <v>-</v>
      </c>
      <c r="AD92" s="516" t="str">
        <f t="shared" si="130"/>
        <v>-</v>
      </c>
      <c r="AE92" s="516" t="str">
        <f t="shared" si="130"/>
        <v>-</v>
      </c>
      <c r="AF92" s="516" t="str">
        <f t="shared" si="130"/>
        <v>-</v>
      </c>
      <c r="AG92" s="516" t="str">
        <f t="shared" si="130"/>
        <v>-</v>
      </c>
      <c r="AH92" s="516" t="str">
        <f t="shared" si="130"/>
        <v>-</v>
      </c>
      <c r="AI92" s="516" t="str">
        <f t="shared" si="130"/>
        <v>-</v>
      </c>
      <c r="AJ92" s="516" t="str">
        <f t="shared" si="130"/>
        <v>-</v>
      </c>
      <c r="AK92" s="516" t="str">
        <f t="shared" si="130"/>
        <v>-</v>
      </c>
      <c r="AL92" s="516" t="str">
        <f t="shared" si="130"/>
        <v>-</v>
      </c>
      <c r="AM92" s="516" t="str">
        <f t="shared" si="130"/>
        <v>-</v>
      </c>
      <c r="AN92" s="516" t="str">
        <f t="shared" si="131"/>
        <v>-</v>
      </c>
      <c r="AO92" s="516" t="str">
        <f t="shared" si="131"/>
        <v>-</v>
      </c>
      <c r="AP92" s="516" t="str">
        <f t="shared" si="131"/>
        <v>-</v>
      </c>
      <c r="AQ92" s="516" t="str">
        <f t="shared" si="131"/>
        <v>-</v>
      </c>
      <c r="AR92" s="516" t="str">
        <f t="shared" si="131"/>
        <v>-</v>
      </c>
      <c r="AS92" s="516" t="str">
        <f t="shared" si="131"/>
        <v>-</v>
      </c>
      <c r="AT92" s="516" t="str">
        <f t="shared" si="131"/>
        <v>-</v>
      </c>
      <c r="AU92" s="516" t="str">
        <f t="shared" si="131"/>
        <v>-</v>
      </c>
      <c r="AV92" s="516" t="str">
        <f t="shared" si="131"/>
        <v>-</v>
      </c>
      <c r="AW92" s="516" t="str">
        <f t="shared" si="131"/>
        <v>-</v>
      </c>
      <c r="AX92" s="516" t="str">
        <f t="shared" si="132"/>
        <v>-</v>
      </c>
      <c r="AY92" s="516" t="str">
        <f t="shared" si="132"/>
        <v>-</v>
      </c>
      <c r="AZ92" s="516" t="str">
        <f t="shared" si="132"/>
        <v>-</v>
      </c>
      <c r="BA92" s="516" t="str">
        <f t="shared" si="132"/>
        <v>-</v>
      </c>
      <c r="BB92" s="516" t="str">
        <f t="shared" si="132"/>
        <v>-</v>
      </c>
      <c r="BC92" s="516" t="str">
        <f t="shared" si="132"/>
        <v>-</v>
      </c>
      <c r="BD92" s="516" t="str">
        <f t="shared" si="132"/>
        <v>-</v>
      </c>
      <c r="BE92" s="516" t="str">
        <f t="shared" si="132"/>
        <v>-</v>
      </c>
      <c r="BF92" s="516" t="str">
        <f t="shared" si="132"/>
        <v>-</v>
      </c>
      <c r="BG92" s="516" t="str">
        <f t="shared" si="132"/>
        <v>-</v>
      </c>
      <c r="BH92" s="516" t="str">
        <f t="shared" si="133"/>
        <v>-</v>
      </c>
      <c r="BI92" s="516" t="str">
        <f t="shared" si="133"/>
        <v>-</v>
      </c>
      <c r="BJ92" s="516" t="str">
        <f t="shared" si="133"/>
        <v>-</v>
      </c>
      <c r="BK92" s="516" t="str">
        <f t="shared" si="133"/>
        <v>-</v>
      </c>
      <c r="BL92" s="516" t="str">
        <f t="shared" si="133"/>
        <v>-</v>
      </c>
      <c r="BM92" s="516" t="str">
        <f t="shared" si="133"/>
        <v>-</v>
      </c>
      <c r="BN92" s="516" t="str">
        <f t="shared" si="133"/>
        <v>-</v>
      </c>
      <c r="BO92" s="516" t="str">
        <f t="shared" si="133"/>
        <v>-</v>
      </c>
      <c r="BP92" s="516" t="str">
        <f t="shared" si="133"/>
        <v>-</v>
      </c>
      <c r="BQ92" s="516" t="str">
        <f t="shared" si="133"/>
        <v>-</v>
      </c>
      <c r="BR92" s="516" t="str">
        <f t="shared" si="119"/>
        <v>-------</v>
      </c>
      <c r="BS92" s="516" t="str">
        <f t="shared" si="120"/>
        <v>-</v>
      </c>
      <c r="BT92" s="454" t="str">
        <f>IF(INDEX(BR:BR,ROW())&lt;&gt;"-------",VLOOKUP($BR92,'CS Protocol Def'!$B:$O,12,FALSE),"-")</f>
        <v>-</v>
      </c>
      <c r="BU92" s="454" t="str">
        <f>IF(INDEX(BR:BR,ROW())&lt;&gt;"-------",VLOOKUP(INDEX(BR:BR,ROW()),'CS Protocol Def'!$B:$O,13,FALSE),"-")</f>
        <v>-</v>
      </c>
      <c r="BV92" s="454" t="str">
        <f>IF(INDEX(BR:BR,ROW())&lt;&gt;"-------",VLOOKUP($BR92,'CS Protocol Def'!$B:$P,15,FALSE),"-")</f>
        <v>-</v>
      </c>
      <c r="BW92" s="455" t="str">
        <f t="shared" si="121"/>
        <v>-</v>
      </c>
      <c r="BX92" s="515" t="str">
        <f>IF(INDEX(BR:BR,ROW())&lt;&gt;"-------",VLOOKUP($BR92,'CS Protocol Def'!$B:$Q,16,FALSE),"-")</f>
        <v>-</v>
      </c>
      <c r="BY92" s="455" t="str">
        <f>IF(INDEX(BR:BR,ROW())&lt;&gt;"-------",VLOOKUP(TEXT(BIN2DEC(CONCATENATE(K92,L92,M92,N92,O92,P92,Q92,R92,S92,T92)),"#"),'Country Codes'!A:B,2,FALSE),"-")</f>
        <v>-</v>
      </c>
      <c r="BZ92" s="491" t="str">
        <f>IF(BT92=BZ$3,VLOOKUP(CONCATENATE(X92,Y92,Z92,AA92,AB92,AC92),Characters!$B$3:$F$41,5,FALSE)&amp;
VLOOKUP(CONCATENATE(AD92,AE92,AF92,AG92,AH92,AI92),Characters!$B$3:$F$41,5,FALSE)&amp;
VLOOKUP(CONCATENATE(AJ92,AK92,AL92,AM92,AN92,AO92),Characters!$B$3:$F$41,5,FALSE)&amp;
VLOOKUP(CONCATENATE(AP92,AQ92,AR92,AS92,AT92,AU92),Characters!$B$3:$F$41,5,FALSE)&amp;
VLOOKUP(CONCATENATE(AV92,AW92,AX92,AY92,AZ92,BA92),Characters!$B$3:$F$41,5,FALSE)&amp;
VLOOKUP(CONCATENATE(BB92,BC92,BD92,BE92,BF92,BG92),Characters!$B$3:$F$41,5,FALSE)&amp;
VLOOKUP(CONCATENATE(BH92,BI92,BJ92,BK92,BL92,BM92),Characters!$B$3:$F$41,5,FALSE),"-")</f>
        <v>-</v>
      </c>
      <c r="CA92" s="471" t="str">
        <f t="shared" si="89"/>
        <v>-</v>
      </c>
      <c r="CB92" s="473" t="str">
        <f t="shared" si="90"/>
        <v>-</v>
      </c>
      <c r="CC92" s="475" t="str">
        <f t="shared" si="91"/>
        <v>-</v>
      </c>
      <c r="CD92" s="476" t="str">
        <f t="shared" si="92"/>
        <v>-</v>
      </c>
      <c r="CE92" s="476" t="str">
        <f t="shared" si="93"/>
        <v>-</v>
      </c>
      <c r="CF92" s="476" t="str">
        <f t="shared" si="94"/>
        <v>-</v>
      </c>
      <c r="CG92" s="476" t="str">
        <f t="shared" si="95"/>
        <v>-</v>
      </c>
      <c r="CH92" s="478" t="str">
        <f t="shared" si="96"/>
        <v>-</v>
      </c>
      <c r="CI92" s="480" t="str">
        <f t="shared" si="97"/>
        <v>-</v>
      </c>
      <c r="CJ92" s="480" t="str">
        <f t="shared" si="98"/>
        <v>-</v>
      </c>
      <c r="CK92" s="480" t="str">
        <f t="shared" si="99"/>
        <v>-</v>
      </c>
      <c r="CL92" s="480" t="str">
        <f t="shared" si="100"/>
        <v>-</v>
      </c>
      <c r="CM92" s="482" t="str">
        <f t="shared" si="101"/>
        <v>-</v>
      </c>
      <c r="CN92" s="483" t="str">
        <f t="shared" si="102"/>
        <v>-</v>
      </c>
      <c r="CO92" s="483" t="str">
        <f t="shared" si="103"/>
        <v>-</v>
      </c>
      <c r="CP92" s="483" t="str">
        <f t="shared" si="104"/>
        <v>-</v>
      </c>
      <c r="CQ92" s="493" t="str">
        <f t="shared" si="105"/>
        <v>-</v>
      </c>
      <c r="CR92" s="487" t="str">
        <f t="shared" si="106"/>
        <v>-</v>
      </c>
      <c r="CS92" s="490" t="str">
        <f t="shared" si="107"/>
        <v>-</v>
      </c>
      <c r="CT92" s="485" t="str">
        <f t="shared" si="108"/>
        <v>-</v>
      </c>
      <c r="CU92" s="485" t="str">
        <f t="shared" si="109"/>
        <v>-</v>
      </c>
      <c r="CV92" s="489" t="str">
        <f t="shared" si="110"/>
        <v>-</v>
      </c>
    </row>
    <row r="93" spans="6:100" x14ac:dyDescent="0.2">
      <c r="F93" s="495" t="str">
        <f t="shared" si="88"/>
        <v>-</v>
      </c>
      <c r="G93" s="495">
        <f t="shared" si="117"/>
        <v>0</v>
      </c>
      <c r="I93" s="456" t="str">
        <f t="shared" si="118"/>
        <v>-</v>
      </c>
      <c r="J93" s="516" t="str">
        <f t="shared" si="128"/>
        <v>-</v>
      </c>
      <c r="K93" s="516" t="str">
        <f t="shared" si="128"/>
        <v>-</v>
      </c>
      <c r="L93" s="516" t="str">
        <f t="shared" si="128"/>
        <v>-</v>
      </c>
      <c r="M93" s="516" t="str">
        <f t="shared" si="128"/>
        <v>-</v>
      </c>
      <c r="N93" s="516" t="str">
        <f t="shared" si="128"/>
        <v>-</v>
      </c>
      <c r="O93" s="516" t="str">
        <f t="shared" si="128"/>
        <v>-</v>
      </c>
      <c r="P93" s="516" t="str">
        <f t="shared" si="128"/>
        <v>-</v>
      </c>
      <c r="Q93" s="516" t="str">
        <f t="shared" si="128"/>
        <v>-</v>
      </c>
      <c r="R93" s="516" t="str">
        <f t="shared" si="128"/>
        <v>-</v>
      </c>
      <c r="S93" s="516" t="str">
        <f t="shared" si="128"/>
        <v>-</v>
      </c>
      <c r="T93" s="516" t="str">
        <f t="shared" si="129"/>
        <v>-</v>
      </c>
      <c r="U93" s="516" t="str">
        <f t="shared" si="129"/>
        <v>-</v>
      </c>
      <c r="V93" s="516" t="str">
        <f t="shared" si="129"/>
        <v>-</v>
      </c>
      <c r="W93" s="516" t="str">
        <f t="shared" si="129"/>
        <v>-</v>
      </c>
      <c r="X93" s="516" t="str">
        <f t="shared" si="129"/>
        <v>-</v>
      </c>
      <c r="Y93" s="516" t="str">
        <f t="shared" si="129"/>
        <v>-</v>
      </c>
      <c r="Z93" s="516" t="str">
        <f t="shared" si="129"/>
        <v>-</v>
      </c>
      <c r="AA93" s="516" t="str">
        <f t="shared" si="129"/>
        <v>-</v>
      </c>
      <c r="AB93" s="516" t="str">
        <f t="shared" si="129"/>
        <v>-</v>
      </c>
      <c r="AC93" s="516" t="str">
        <f t="shared" si="129"/>
        <v>-</v>
      </c>
      <c r="AD93" s="516" t="str">
        <f t="shared" si="130"/>
        <v>-</v>
      </c>
      <c r="AE93" s="516" t="str">
        <f t="shared" si="130"/>
        <v>-</v>
      </c>
      <c r="AF93" s="516" t="str">
        <f t="shared" si="130"/>
        <v>-</v>
      </c>
      <c r="AG93" s="516" t="str">
        <f t="shared" si="130"/>
        <v>-</v>
      </c>
      <c r="AH93" s="516" t="str">
        <f t="shared" si="130"/>
        <v>-</v>
      </c>
      <c r="AI93" s="516" t="str">
        <f t="shared" si="130"/>
        <v>-</v>
      </c>
      <c r="AJ93" s="516" t="str">
        <f t="shared" si="130"/>
        <v>-</v>
      </c>
      <c r="AK93" s="516" t="str">
        <f t="shared" si="130"/>
        <v>-</v>
      </c>
      <c r="AL93" s="516" t="str">
        <f t="shared" si="130"/>
        <v>-</v>
      </c>
      <c r="AM93" s="516" t="str">
        <f t="shared" si="130"/>
        <v>-</v>
      </c>
      <c r="AN93" s="516" t="str">
        <f t="shared" si="131"/>
        <v>-</v>
      </c>
      <c r="AO93" s="516" t="str">
        <f t="shared" si="131"/>
        <v>-</v>
      </c>
      <c r="AP93" s="516" t="str">
        <f t="shared" si="131"/>
        <v>-</v>
      </c>
      <c r="AQ93" s="516" t="str">
        <f t="shared" si="131"/>
        <v>-</v>
      </c>
      <c r="AR93" s="516" t="str">
        <f t="shared" si="131"/>
        <v>-</v>
      </c>
      <c r="AS93" s="516" t="str">
        <f t="shared" si="131"/>
        <v>-</v>
      </c>
      <c r="AT93" s="516" t="str">
        <f t="shared" si="131"/>
        <v>-</v>
      </c>
      <c r="AU93" s="516" t="str">
        <f t="shared" si="131"/>
        <v>-</v>
      </c>
      <c r="AV93" s="516" t="str">
        <f t="shared" si="131"/>
        <v>-</v>
      </c>
      <c r="AW93" s="516" t="str">
        <f t="shared" si="131"/>
        <v>-</v>
      </c>
      <c r="AX93" s="516" t="str">
        <f t="shared" si="132"/>
        <v>-</v>
      </c>
      <c r="AY93" s="516" t="str">
        <f t="shared" si="132"/>
        <v>-</v>
      </c>
      <c r="AZ93" s="516" t="str">
        <f t="shared" si="132"/>
        <v>-</v>
      </c>
      <c r="BA93" s="516" t="str">
        <f t="shared" si="132"/>
        <v>-</v>
      </c>
      <c r="BB93" s="516" t="str">
        <f t="shared" si="132"/>
        <v>-</v>
      </c>
      <c r="BC93" s="516" t="str">
        <f t="shared" si="132"/>
        <v>-</v>
      </c>
      <c r="BD93" s="516" t="str">
        <f t="shared" si="132"/>
        <v>-</v>
      </c>
      <c r="BE93" s="516" t="str">
        <f t="shared" si="132"/>
        <v>-</v>
      </c>
      <c r="BF93" s="516" t="str">
        <f t="shared" si="132"/>
        <v>-</v>
      </c>
      <c r="BG93" s="516" t="str">
        <f t="shared" si="132"/>
        <v>-</v>
      </c>
      <c r="BH93" s="516" t="str">
        <f t="shared" si="133"/>
        <v>-</v>
      </c>
      <c r="BI93" s="516" t="str">
        <f t="shared" si="133"/>
        <v>-</v>
      </c>
      <c r="BJ93" s="516" t="str">
        <f t="shared" si="133"/>
        <v>-</v>
      </c>
      <c r="BK93" s="516" t="str">
        <f t="shared" si="133"/>
        <v>-</v>
      </c>
      <c r="BL93" s="516" t="str">
        <f t="shared" si="133"/>
        <v>-</v>
      </c>
      <c r="BM93" s="516" t="str">
        <f t="shared" si="133"/>
        <v>-</v>
      </c>
      <c r="BN93" s="516" t="str">
        <f t="shared" si="133"/>
        <v>-</v>
      </c>
      <c r="BO93" s="516" t="str">
        <f t="shared" si="133"/>
        <v>-</v>
      </c>
      <c r="BP93" s="516" t="str">
        <f t="shared" si="133"/>
        <v>-</v>
      </c>
      <c r="BQ93" s="516" t="str">
        <f t="shared" si="133"/>
        <v>-</v>
      </c>
      <c r="BR93" s="516" t="str">
        <f t="shared" si="119"/>
        <v>-------</v>
      </c>
      <c r="BS93" s="516" t="str">
        <f t="shared" si="120"/>
        <v>-</v>
      </c>
      <c r="BT93" s="454" t="str">
        <f>IF(INDEX(BR:BR,ROW())&lt;&gt;"-------",VLOOKUP($BR93,'CS Protocol Def'!$B:$O,12,FALSE),"-")</f>
        <v>-</v>
      </c>
      <c r="BU93" s="454" t="str">
        <f>IF(INDEX(BR:BR,ROW())&lt;&gt;"-------",VLOOKUP(INDEX(BR:BR,ROW()),'CS Protocol Def'!$B:$O,13,FALSE),"-")</f>
        <v>-</v>
      </c>
      <c r="BV93" s="454" t="str">
        <f>IF(INDEX(BR:BR,ROW())&lt;&gt;"-------",VLOOKUP($BR93,'CS Protocol Def'!$B:$P,15,FALSE),"-")</f>
        <v>-</v>
      </c>
      <c r="BW93" s="455" t="str">
        <f t="shared" si="121"/>
        <v>-</v>
      </c>
      <c r="BX93" s="515" t="str">
        <f>IF(INDEX(BR:BR,ROW())&lt;&gt;"-------",VLOOKUP($BR93,'CS Protocol Def'!$B:$Q,16,FALSE),"-")</f>
        <v>-</v>
      </c>
      <c r="BY93" s="455" t="str">
        <f>IF(INDEX(BR:BR,ROW())&lt;&gt;"-------",VLOOKUP(TEXT(BIN2DEC(CONCATENATE(K93,L93,M93,N93,O93,P93,Q93,R93,S93,T93)),"#"),'Country Codes'!A:B,2,FALSE),"-")</f>
        <v>-</v>
      </c>
      <c r="BZ93" s="491" t="str">
        <f>IF(BT93=BZ$3,VLOOKUP(CONCATENATE(X93,Y93,Z93,AA93,AB93,AC93),Characters!$B$3:$F$41,5,FALSE)&amp;
VLOOKUP(CONCATENATE(AD93,AE93,AF93,AG93,AH93,AI93),Characters!$B$3:$F$41,5,FALSE)&amp;
VLOOKUP(CONCATENATE(AJ93,AK93,AL93,AM93,AN93,AO93),Characters!$B$3:$F$41,5,FALSE)&amp;
VLOOKUP(CONCATENATE(AP93,AQ93,AR93,AS93,AT93,AU93),Characters!$B$3:$F$41,5,FALSE)&amp;
VLOOKUP(CONCATENATE(AV93,AW93,AX93,AY93,AZ93,BA93),Characters!$B$3:$F$41,5,FALSE)&amp;
VLOOKUP(CONCATENATE(BB93,BC93,BD93,BE93,BF93,BG93),Characters!$B$3:$F$41,5,FALSE)&amp;
VLOOKUP(CONCATENATE(BH93,BI93,BJ93,BK93,BL93,BM93),Characters!$B$3:$F$41,5,FALSE),"-")</f>
        <v>-</v>
      </c>
      <c r="CA93" s="471" t="str">
        <f t="shared" si="89"/>
        <v>-</v>
      </c>
      <c r="CB93" s="473" t="str">
        <f t="shared" si="90"/>
        <v>-</v>
      </c>
      <c r="CC93" s="475" t="str">
        <f t="shared" si="91"/>
        <v>-</v>
      </c>
      <c r="CD93" s="476" t="str">
        <f t="shared" si="92"/>
        <v>-</v>
      </c>
      <c r="CE93" s="476" t="str">
        <f t="shared" si="93"/>
        <v>-</v>
      </c>
      <c r="CF93" s="476" t="str">
        <f t="shared" si="94"/>
        <v>-</v>
      </c>
      <c r="CG93" s="476" t="str">
        <f t="shared" si="95"/>
        <v>-</v>
      </c>
      <c r="CH93" s="478" t="str">
        <f t="shared" si="96"/>
        <v>-</v>
      </c>
      <c r="CI93" s="480" t="str">
        <f t="shared" si="97"/>
        <v>-</v>
      </c>
      <c r="CJ93" s="480" t="str">
        <f t="shared" si="98"/>
        <v>-</v>
      </c>
      <c r="CK93" s="480" t="str">
        <f t="shared" si="99"/>
        <v>-</v>
      </c>
      <c r="CL93" s="480" t="str">
        <f t="shared" si="100"/>
        <v>-</v>
      </c>
      <c r="CM93" s="482" t="str">
        <f t="shared" si="101"/>
        <v>-</v>
      </c>
      <c r="CN93" s="483" t="str">
        <f t="shared" si="102"/>
        <v>-</v>
      </c>
      <c r="CO93" s="483" t="str">
        <f t="shared" si="103"/>
        <v>-</v>
      </c>
      <c r="CP93" s="483" t="str">
        <f t="shared" si="104"/>
        <v>-</v>
      </c>
      <c r="CQ93" s="493" t="str">
        <f t="shared" si="105"/>
        <v>-</v>
      </c>
      <c r="CR93" s="487" t="str">
        <f t="shared" si="106"/>
        <v>-</v>
      </c>
      <c r="CS93" s="490" t="str">
        <f t="shared" si="107"/>
        <v>-</v>
      </c>
      <c r="CT93" s="485" t="str">
        <f t="shared" si="108"/>
        <v>-</v>
      </c>
      <c r="CU93" s="485" t="str">
        <f t="shared" si="109"/>
        <v>-</v>
      </c>
      <c r="CV93" s="489" t="str">
        <f t="shared" si="110"/>
        <v>-</v>
      </c>
    </row>
    <row r="94" spans="6:100" x14ac:dyDescent="0.2">
      <c r="F94" s="495" t="str">
        <f t="shared" si="88"/>
        <v>-</v>
      </c>
      <c r="G94" s="495">
        <f t="shared" si="117"/>
        <v>0</v>
      </c>
      <c r="I94" s="456" t="str">
        <f t="shared" si="118"/>
        <v>-</v>
      </c>
      <c r="J94" s="516" t="str">
        <f t="shared" si="128"/>
        <v>-</v>
      </c>
      <c r="K94" s="516" t="str">
        <f t="shared" si="128"/>
        <v>-</v>
      </c>
      <c r="L94" s="516" t="str">
        <f t="shared" si="128"/>
        <v>-</v>
      </c>
      <c r="M94" s="516" t="str">
        <f t="shared" si="128"/>
        <v>-</v>
      </c>
      <c r="N94" s="516" t="str">
        <f t="shared" si="128"/>
        <v>-</v>
      </c>
      <c r="O94" s="516" t="str">
        <f t="shared" si="128"/>
        <v>-</v>
      </c>
      <c r="P94" s="516" t="str">
        <f t="shared" si="128"/>
        <v>-</v>
      </c>
      <c r="Q94" s="516" t="str">
        <f t="shared" si="128"/>
        <v>-</v>
      </c>
      <c r="R94" s="516" t="str">
        <f t="shared" si="128"/>
        <v>-</v>
      </c>
      <c r="S94" s="516" t="str">
        <f t="shared" si="128"/>
        <v>-</v>
      </c>
      <c r="T94" s="516" t="str">
        <f t="shared" si="129"/>
        <v>-</v>
      </c>
      <c r="U94" s="516" t="str">
        <f t="shared" si="129"/>
        <v>-</v>
      </c>
      <c r="V94" s="516" t="str">
        <f t="shared" si="129"/>
        <v>-</v>
      </c>
      <c r="W94" s="516" t="str">
        <f t="shared" si="129"/>
        <v>-</v>
      </c>
      <c r="X94" s="516" t="str">
        <f t="shared" si="129"/>
        <v>-</v>
      </c>
      <c r="Y94" s="516" t="str">
        <f t="shared" si="129"/>
        <v>-</v>
      </c>
      <c r="Z94" s="516" t="str">
        <f t="shared" si="129"/>
        <v>-</v>
      </c>
      <c r="AA94" s="516" t="str">
        <f t="shared" si="129"/>
        <v>-</v>
      </c>
      <c r="AB94" s="516" t="str">
        <f t="shared" si="129"/>
        <v>-</v>
      </c>
      <c r="AC94" s="516" t="str">
        <f t="shared" si="129"/>
        <v>-</v>
      </c>
      <c r="AD94" s="516" t="str">
        <f t="shared" si="130"/>
        <v>-</v>
      </c>
      <c r="AE94" s="516" t="str">
        <f t="shared" si="130"/>
        <v>-</v>
      </c>
      <c r="AF94" s="516" t="str">
        <f t="shared" si="130"/>
        <v>-</v>
      </c>
      <c r="AG94" s="516" t="str">
        <f t="shared" si="130"/>
        <v>-</v>
      </c>
      <c r="AH94" s="516" t="str">
        <f t="shared" si="130"/>
        <v>-</v>
      </c>
      <c r="AI94" s="516" t="str">
        <f t="shared" si="130"/>
        <v>-</v>
      </c>
      <c r="AJ94" s="516" t="str">
        <f t="shared" si="130"/>
        <v>-</v>
      </c>
      <c r="AK94" s="516" t="str">
        <f t="shared" si="130"/>
        <v>-</v>
      </c>
      <c r="AL94" s="516" t="str">
        <f t="shared" si="130"/>
        <v>-</v>
      </c>
      <c r="AM94" s="516" t="str">
        <f t="shared" si="130"/>
        <v>-</v>
      </c>
      <c r="AN94" s="516" t="str">
        <f t="shared" si="131"/>
        <v>-</v>
      </c>
      <c r="AO94" s="516" t="str">
        <f t="shared" si="131"/>
        <v>-</v>
      </c>
      <c r="AP94" s="516" t="str">
        <f t="shared" si="131"/>
        <v>-</v>
      </c>
      <c r="AQ94" s="516" t="str">
        <f t="shared" si="131"/>
        <v>-</v>
      </c>
      <c r="AR94" s="516" t="str">
        <f t="shared" si="131"/>
        <v>-</v>
      </c>
      <c r="AS94" s="516" t="str">
        <f t="shared" si="131"/>
        <v>-</v>
      </c>
      <c r="AT94" s="516" t="str">
        <f t="shared" si="131"/>
        <v>-</v>
      </c>
      <c r="AU94" s="516" t="str">
        <f t="shared" si="131"/>
        <v>-</v>
      </c>
      <c r="AV94" s="516" t="str">
        <f t="shared" si="131"/>
        <v>-</v>
      </c>
      <c r="AW94" s="516" t="str">
        <f t="shared" si="131"/>
        <v>-</v>
      </c>
      <c r="AX94" s="516" t="str">
        <f t="shared" si="132"/>
        <v>-</v>
      </c>
      <c r="AY94" s="516" t="str">
        <f t="shared" si="132"/>
        <v>-</v>
      </c>
      <c r="AZ94" s="516" t="str">
        <f t="shared" si="132"/>
        <v>-</v>
      </c>
      <c r="BA94" s="516" t="str">
        <f t="shared" si="132"/>
        <v>-</v>
      </c>
      <c r="BB94" s="516" t="str">
        <f t="shared" si="132"/>
        <v>-</v>
      </c>
      <c r="BC94" s="516" t="str">
        <f t="shared" si="132"/>
        <v>-</v>
      </c>
      <c r="BD94" s="516" t="str">
        <f t="shared" si="132"/>
        <v>-</v>
      </c>
      <c r="BE94" s="516" t="str">
        <f t="shared" si="132"/>
        <v>-</v>
      </c>
      <c r="BF94" s="516" t="str">
        <f t="shared" si="132"/>
        <v>-</v>
      </c>
      <c r="BG94" s="516" t="str">
        <f t="shared" si="132"/>
        <v>-</v>
      </c>
      <c r="BH94" s="516" t="str">
        <f t="shared" si="133"/>
        <v>-</v>
      </c>
      <c r="BI94" s="516" t="str">
        <f t="shared" si="133"/>
        <v>-</v>
      </c>
      <c r="BJ94" s="516" t="str">
        <f t="shared" si="133"/>
        <v>-</v>
      </c>
      <c r="BK94" s="516" t="str">
        <f t="shared" si="133"/>
        <v>-</v>
      </c>
      <c r="BL94" s="516" t="str">
        <f t="shared" si="133"/>
        <v>-</v>
      </c>
      <c r="BM94" s="516" t="str">
        <f t="shared" si="133"/>
        <v>-</v>
      </c>
      <c r="BN94" s="516" t="str">
        <f t="shared" si="133"/>
        <v>-</v>
      </c>
      <c r="BO94" s="516" t="str">
        <f t="shared" si="133"/>
        <v>-</v>
      </c>
      <c r="BP94" s="516" t="str">
        <f t="shared" si="133"/>
        <v>-</v>
      </c>
      <c r="BQ94" s="516" t="str">
        <f t="shared" si="133"/>
        <v>-</v>
      </c>
      <c r="BR94" s="516" t="str">
        <f t="shared" si="119"/>
        <v>-------</v>
      </c>
      <c r="BS94" s="516" t="str">
        <f t="shared" si="120"/>
        <v>-</v>
      </c>
      <c r="BT94" s="454" t="str">
        <f>IF(INDEX(BR:BR,ROW())&lt;&gt;"-------",VLOOKUP($BR94,'CS Protocol Def'!$B:$O,12,FALSE),"-")</f>
        <v>-</v>
      </c>
      <c r="BU94" s="454" t="str">
        <f>IF(INDEX(BR:BR,ROW())&lt;&gt;"-------",VLOOKUP(INDEX(BR:BR,ROW()),'CS Protocol Def'!$B:$O,13,FALSE),"-")</f>
        <v>-</v>
      </c>
      <c r="BV94" s="454" t="str">
        <f>IF(INDEX(BR:BR,ROW())&lt;&gt;"-------",VLOOKUP($BR94,'CS Protocol Def'!$B:$P,15,FALSE),"-")</f>
        <v>-</v>
      </c>
      <c r="BW94" s="455" t="str">
        <f t="shared" si="121"/>
        <v>-</v>
      </c>
      <c r="BX94" s="515" t="str">
        <f>IF(INDEX(BR:BR,ROW())&lt;&gt;"-------",VLOOKUP($BR94,'CS Protocol Def'!$B:$Q,16,FALSE),"-")</f>
        <v>-</v>
      </c>
      <c r="BY94" s="455" t="str">
        <f>IF(INDEX(BR:BR,ROW())&lt;&gt;"-------",VLOOKUP(TEXT(BIN2DEC(CONCATENATE(K94,L94,M94,N94,O94,P94,Q94,R94,S94,T94)),"#"),'Country Codes'!A:B,2,FALSE),"-")</f>
        <v>-</v>
      </c>
      <c r="BZ94" s="491" t="str">
        <f>IF(BT94=BZ$3,VLOOKUP(CONCATENATE(X94,Y94,Z94,AA94,AB94,AC94),Characters!$B$3:$F$41,5,FALSE)&amp;
VLOOKUP(CONCATENATE(AD94,AE94,AF94,AG94,AH94,AI94),Characters!$B$3:$F$41,5,FALSE)&amp;
VLOOKUP(CONCATENATE(AJ94,AK94,AL94,AM94,AN94,AO94),Characters!$B$3:$F$41,5,FALSE)&amp;
VLOOKUP(CONCATENATE(AP94,AQ94,AR94,AS94,AT94,AU94),Characters!$B$3:$F$41,5,FALSE)&amp;
VLOOKUP(CONCATENATE(AV94,AW94,AX94,AY94,AZ94,BA94),Characters!$B$3:$F$41,5,FALSE)&amp;
VLOOKUP(CONCATENATE(BB94,BC94,BD94,BE94,BF94,BG94),Characters!$B$3:$F$41,5,FALSE)&amp;
VLOOKUP(CONCATENATE(BH94,BI94,BJ94,BK94,BL94,BM94),Characters!$B$3:$F$41,5,FALSE),"-")</f>
        <v>-</v>
      </c>
      <c r="CA94" s="471" t="str">
        <f t="shared" si="89"/>
        <v>-</v>
      </c>
      <c r="CB94" s="473" t="str">
        <f t="shared" si="90"/>
        <v>-</v>
      </c>
      <c r="CC94" s="475" t="str">
        <f t="shared" si="91"/>
        <v>-</v>
      </c>
      <c r="CD94" s="476" t="str">
        <f t="shared" si="92"/>
        <v>-</v>
      </c>
      <c r="CE94" s="476" t="str">
        <f t="shared" si="93"/>
        <v>-</v>
      </c>
      <c r="CF94" s="476" t="str">
        <f t="shared" si="94"/>
        <v>-</v>
      </c>
      <c r="CG94" s="476" t="str">
        <f t="shared" si="95"/>
        <v>-</v>
      </c>
      <c r="CH94" s="478" t="str">
        <f t="shared" si="96"/>
        <v>-</v>
      </c>
      <c r="CI94" s="480" t="str">
        <f t="shared" si="97"/>
        <v>-</v>
      </c>
      <c r="CJ94" s="480" t="str">
        <f t="shared" si="98"/>
        <v>-</v>
      </c>
      <c r="CK94" s="480" t="str">
        <f t="shared" si="99"/>
        <v>-</v>
      </c>
      <c r="CL94" s="480" t="str">
        <f t="shared" si="100"/>
        <v>-</v>
      </c>
      <c r="CM94" s="482" t="str">
        <f t="shared" si="101"/>
        <v>-</v>
      </c>
      <c r="CN94" s="483" t="str">
        <f t="shared" si="102"/>
        <v>-</v>
      </c>
      <c r="CO94" s="483" t="str">
        <f t="shared" si="103"/>
        <v>-</v>
      </c>
      <c r="CP94" s="483" t="str">
        <f t="shared" si="104"/>
        <v>-</v>
      </c>
      <c r="CQ94" s="493" t="str">
        <f t="shared" si="105"/>
        <v>-</v>
      </c>
      <c r="CR94" s="487" t="str">
        <f t="shared" si="106"/>
        <v>-</v>
      </c>
      <c r="CS94" s="490" t="str">
        <f t="shared" si="107"/>
        <v>-</v>
      </c>
      <c r="CT94" s="485" t="str">
        <f t="shared" si="108"/>
        <v>-</v>
      </c>
      <c r="CU94" s="485" t="str">
        <f t="shared" si="109"/>
        <v>-</v>
      </c>
      <c r="CV94" s="489" t="str">
        <f t="shared" si="110"/>
        <v>-</v>
      </c>
    </row>
    <row r="95" spans="6:100" x14ac:dyDescent="0.2">
      <c r="F95" s="495" t="str">
        <f t="shared" si="88"/>
        <v>-</v>
      </c>
      <c r="G95" s="495">
        <f t="shared" si="117"/>
        <v>0</v>
      </c>
      <c r="I95" s="456" t="str">
        <f t="shared" si="118"/>
        <v>-</v>
      </c>
      <c r="J95" s="516" t="str">
        <f t="shared" ref="J95:S104" si="134">IF(LEN(INDEX($I:$I,ROW()))=60,MID(INDEX($I:$I,ROW()),INDEX($4:$4,COLUMN())-25,1),"-")</f>
        <v>-</v>
      </c>
      <c r="K95" s="516" t="str">
        <f t="shared" si="134"/>
        <v>-</v>
      </c>
      <c r="L95" s="516" t="str">
        <f t="shared" si="134"/>
        <v>-</v>
      </c>
      <c r="M95" s="516" t="str">
        <f t="shared" si="134"/>
        <v>-</v>
      </c>
      <c r="N95" s="516" t="str">
        <f t="shared" si="134"/>
        <v>-</v>
      </c>
      <c r="O95" s="516" t="str">
        <f t="shared" si="134"/>
        <v>-</v>
      </c>
      <c r="P95" s="516" t="str">
        <f t="shared" si="134"/>
        <v>-</v>
      </c>
      <c r="Q95" s="516" t="str">
        <f t="shared" si="134"/>
        <v>-</v>
      </c>
      <c r="R95" s="516" t="str">
        <f t="shared" si="134"/>
        <v>-</v>
      </c>
      <c r="S95" s="516" t="str">
        <f t="shared" si="134"/>
        <v>-</v>
      </c>
      <c r="T95" s="516" t="str">
        <f t="shared" ref="T95:AC104" si="135">IF(LEN(INDEX($I:$I,ROW()))=60,MID(INDEX($I:$I,ROW()),INDEX($4:$4,COLUMN())-25,1),"-")</f>
        <v>-</v>
      </c>
      <c r="U95" s="516" t="str">
        <f t="shared" si="135"/>
        <v>-</v>
      </c>
      <c r="V95" s="516" t="str">
        <f t="shared" si="135"/>
        <v>-</v>
      </c>
      <c r="W95" s="516" t="str">
        <f t="shared" si="135"/>
        <v>-</v>
      </c>
      <c r="X95" s="516" t="str">
        <f t="shared" si="135"/>
        <v>-</v>
      </c>
      <c r="Y95" s="516" t="str">
        <f t="shared" si="135"/>
        <v>-</v>
      </c>
      <c r="Z95" s="516" t="str">
        <f t="shared" si="135"/>
        <v>-</v>
      </c>
      <c r="AA95" s="516" t="str">
        <f t="shared" si="135"/>
        <v>-</v>
      </c>
      <c r="AB95" s="516" t="str">
        <f t="shared" si="135"/>
        <v>-</v>
      </c>
      <c r="AC95" s="516" t="str">
        <f t="shared" si="135"/>
        <v>-</v>
      </c>
      <c r="AD95" s="516" t="str">
        <f t="shared" ref="AD95:AM104" si="136">IF(LEN(INDEX($I:$I,ROW()))=60,MID(INDEX($I:$I,ROW()),INDEX($4:$4,COLUMN())-25,1),"-")</f>
        <v>-</v>
      </c>
      <c r="AE95" s="516" t="str">
        <f t="shared" si="136"/>
        <v>-</v>
      </c>
      <c r="AF95" s="516" t="str">
        <f t="shared" si="136"/>
        <v>-</v>
      </c>
      <c r="AG95" s="516" t="str">
        <f t="shared" si="136"/>
        <v>-</v>
      </c>
      <c r="AH95" s="516" t="str">
        <f t="shared" si="136"/>
        <v>-</v>
      </c>
      <c r="AI95" s="516" t="str">
        <f t="shared" si="136"/>
        <v>-</v>
      </c>
      <c r="AJ95" s="516" t="str">
        <f t="shared" si="136"/>
        <v>-</v>
      </c>
      <c r="AK95" s="516" t="str">
        <f t="shared" si="136"/>
        <v>-</v>
      </c>
      <c r="AL95" s="516" t="str">
        <f t="shared" si="136"/>
        <v>-</v>
      </c>
      <c r="AM95" s="516" t="str">
        <f t="shared" si="136"/>
        <v>-</v>
      </c>
      <c r="AN95" s="516" t="str">
        <f t="shared" ref="AN95:AW104" si="137">IF(LEN(INDEX($I:$I,ROW()))=60,MID(INDEX($I:$I,ROW()),INDEX($4:$4,COLUMN())-25,1),"-")</f>
        <v>-</v>
      </c>
      <c r="AO95" s="516" t="str">
        <f t="shared" si="137"/>
        <v>-</v>
      </c>
      <c r="AP95" s="516" t="str">
        <f t="shared" si="137"/>
        <v>-</v>
      </c>
      <c r="AQ95" s="516" t="str">
        <f t="shared" si="137"/>
        <v>-</v>
      </c>
      <c r="AR95" s="516" t="str">
        <f t="shared" si="137"/>
        <v>-</v>
      </c>
      <c r="AS95" s="516" t="str">
        <f t="shared" si="137"/>
        <v>-</v>
      </c>
      <c r="AT95" s="516" t="str">
        <f t="shared" si="137"/>
        <v>-</v>
      </c>
      <c r="AU95" s="516" t="str">
        <f t="shared" si="137"/>
        <v>-</v>
      </c>
      <c r="AV95" s="516" t="str">
        <f t="shared" si="137"/>
        <v>-</v>
      </c>
      <c r="AW95" s="516" t="str">
        <f t="shared" si="137"/>
        <v>-</v>
      </c>
      <c r="AX95" s="516" t="str">
        <f t="shared" ref="AX95:BG104" si="138">IF(LEN(INDEX($I:$I,ROW()))=60,MID(INDEX($I:$I,ROW()),INDEX($4:$4,COLUMN())-25,1),"-")</f>
        <v>-</v>
      </c>
      <c r="AY95" s="516" t="str">
        <f t="shared" si="138"/>
        <v>-</v>
      </c>
      <c r="AZ95" s="516" t="str">
        <f t="shared" si="138"/>
        <v>-</v>
      </c>
      <c r="BA95" s="516" t="str">
        <f t="shared" si="138"/>
        <v>-</v>
      </c>
      <c r="BB95" s="516" t="str">
        <f t="shared" si="138"/>
        <v>-</v>
      </c>
      <c r="BC95" s="516" t="str">
        <f t="shared" si="138"/>
        <v>-</v>
      </c>
      <c r="BD95" s="516" t="str">
        <f t="shared" si="138"/>
        <v>-</v>
      </c>
      <c r="BE95" s="516" t="str">
        <f t="shared" si="138"/>
        <v>-</v>
      </c>
      <c r="BF95" s="516" t="str">
        <f t="shared" si="138"/>
        <v>-</v>
      </c>
      <c r="BG95" s="516" t="str">
        <f t="shared" si="138"/>
        <v>-</v>
      </c>
      <c r="BH95" s="516" t="str">
        <f t="shared" ref="BH95:BQ104" si="139">IF(LEN(INDEX($I:$I,ROW()))=60,MID(INDEX($I:$I,ROW()),INDEX($4:$4,COLUMN())-25,1),"-")</f>
        <v>-</v>
      </c>
      <c r="BI95" s="516" t="str">
        <f t="shared" si="139"/>
        <v>-</v>
      </c>
      <c r="BJ95" s="516" t="str">
        <f t="shared" si="139"/>
        <v>-</v>
      </c>
      <c r="BK95" s="516" t="str">
        <f t="shared" si="139"/>
        <v>-</v>
      </c>
      <c r="BL95" s="516" t="str">
        <f t="shared" si="139"/>
        <v>-</v>
      </c>
      <c r="BM95" s="516" t="str">
        <f t="shared" si="139"/>
        <v>-</v>
      </c>
      <c r="BN95" s="516" t="str">
        <f t="shared" si="139"/>
        <v>-</v>
      </c>
      <c r="BO95" s="516" t="str">
        <f t="shared" si="139"/>
        <v>-</v>
      </c>
      <c r="BP95" s="516" t="str">
        <f t="shared" si="139"/>
        <v>-</v>
      </c>
      <c r="BQ95" s="516" t="str">
        <f t="shared" si="139"/>
        <v>-</v>
      </c>
      <c r="BR95" s="516" t="str">
        <f t="shared" si="119"/>
        <v>-------</v>
      </c>
      <c r="BS95" s="516" t="str">
        <f t="shared" si="120"/>
        <v>-</v>
      </c>
      <c r="BT95" s="454" t="str">
        <f>IF(INDEX(BR:BR,ROW())&lt;&gt;"-------",VLOOKUP($BR95,'CS Protocol Def'!$B:$O,12,FALSE),"-")</f>
        <v>-</v>
      </c>
      <c r="BU95" s="454" t="str">
        <f>IF(INDEX(BR:BR,ROW())&lt;&gt;"-------",VLOOKUP(INDEX(BR:BR,ROW()),'CS Protocol Def'!$B:$O,13,FALSE),"-")</f>
        <v>-</v>
      </c>
      <c r="BV95" s="454" t="str">
        <f>IF(INDEX(BR:BR,ROW())&lt;&gt;"-------",VLOOKUP($BR95,'CS Protocol Def'!$B:$P,15,FALSE),"-")</f>
        <v>-</v>
      </c>
      <c r="BW95" s="455" t="str">
        <f t="shared" si="121"/>
        <v>-</v>
      </c>
      <c r="BX95" s="515" t="str">
        <f>IF(INDEX(BR:BR,ROW())&lt;&gt;"-------",VLOOKUP($BR95,'CS Protocol Def'!$B:$Q,16,FALSE),"-")</f>
        <v>-</v>
      </c>
      <c r="BY95" s="455" t="str">
        <f>IF(INDEX(BR:BR,ROW())&lt;&gt;"-------",VLOOKUP(TEXT(BIN2DEC(CONCATENATE(K95,L95,M95,N95,O95,P95,Q95,R95,S95,T95)),"#"),'Country Codes'!A:B,2,FALSE),"-")</f>
        <v>-</v>
      </c>
      <c r="BZ95" s="491" t="str">
        <f>IF(BT95=BZ$3,VLOOKUP(CONCATENATE(X95,Y95,Z95,AA95,AB95,AC95),Characters!$B$3:$F$41,5,FALSE)&amp;
VLOOKUP(CONCATENATE(AD95,AE95,AF95,AG95,AH95,AI95),Characters!$B$3:$F$41,5,FALSE)&amp;
VLOOKUP(CONCATENATE(AJ95,AK95,AL95,AM95,AN95,AO95),Characters!$B$3:$F$41,5,FALSE)&amp;
VLOOKUP(CONCATENATE(AP95,AQ95,AR95,AS95,AT95,AU95),Characters!$B$3:$F$41,5,FALSE)&amp;
VLOOKUP(CONCATENATE(AV95,AW95,AX95,AY95,AZ95,BA95),Characters!$B$3:$F$41,5,FALSE)&amp;
VLOOKUP(CONCATENATE(BB95,BC95,BD95,BE95,BF95,BG95),Characters!$B$3:$F$41,5,FALSE)&amp;
VLOOKUP(CONCATENATE(BH95,BI95,BJ95,BK95,BL95,BM95),Characters!$B$3:$F$41,5,FALSE),"-")</f>
        <v>-</v>
      </c>
      <c r="CA95" s="471" t="str">
        <f t="shared" si="89"/>
        <v>-</v>
      </c>
      <c r="CB95" s="473" t="str">
        <f t="shared" si="90"/>
        <v>-</v>
      </c>
      <c r="CC95" s="475" t="str">
        <f t="shared" si="91"/>
        <v>-</v>
      </c>
      <c r="CD95" s="476" t="str">
        <f t="shared" si="92"/>
        <v>-</v>
      </c>
      <c r="CE95" s="476" t="str">
        <f t="shared" si="93"/>
        <v>-</v>
      </c>
      <c r="CF95" s="476" t="str">
        <f t="shared" si="94"/>
        <v>-</v>
      </c>
      <c r="CG95" s="476" t="str">
        <f t="shared" si="95"/>
        <v>-</v>
      </c>
      <c r="CH95" s="478" t="str">
        <f t="shared" si="96"/>
        <v>-</v>
      </c>
      <c r="CI95" s="480" t="str">
        <f t="shared" si="97"/>
        <v>-</v>
      </c>
      <c r="CJ95" s="480" t="str">
        <f t="shared" si="98"/>
        <v>-</v>
      </c>
      <c r="CK95" s="480" t="str">
        <f t="shared" si="99"/>
        <v>-</v>
      </c>
      <c r="CL95" s="480" t="str">
        <f t="shared" si="100"/>
        <v>-</v>
      </c>
      <c r="CM95" s="482" t="str">
        <f t="shared" si="101"/>
        <v>-</v>
      </c>
      <c r="CN95" s="483" t="str">
        <f t="shared" si="102"/>
        <v>-</v>
      </c>
      <c r="CO95" s="483" t="str">
        <f t="shared" si="103"/>
        <v>-</v>
      </c>
      <c r="CP95" s="483" t="str">
        <f t="shared" si="104"/>
        <v>-</v>
      </c>
      <c r="CQ95" s="493" t="str">
        <f t="shared" si="105"/>
        <v>-</v>
      </c>
      <c r="CR95" s="487" t="str">
        <f t="shared" si="106"/>
        <v>-</v>
      </c>
      <c r="CS95" s="490" t="str">
        <f t="shared" si="107"/>
        <v>-</v>
      </c>
      <c r="CT95" s="485" t="str">
        <f t="shared" si="108"/>
        <v>-</v>
      </c>
      <c r="CU95" s="485" t="str">
        <f t="shared" si="109"/>
        <v>-</v>
      </c>
      <c r="CV95" s="489" t="str">
        <f t="shared" si="110"/>
        <v>-</v>
      </c>
    </row>
    <row r="96" spans="6:100" x14ac:dyDescent="0.2">
      <c r="F96" s="495" t="str">
        <f t="shared" si="88"/>
        <v>-</v>
      </c>
      <c r="G96" s="495">
        <f t="shared" si="117"/>
        <v>0</v>
      </c>
      <c r="I96" s="456" t="str">
        <f t="shared" si="118"/>
        <v>-</v>
      </c>
      <c r="J96" s="516" t="str">
        <f t="shared" si="134"/>
        <v>-</v>
      </c>
      <c r="K96" s="516" t="str">
        <f t="shared" si="134"/>
        <v>-</v>
      </c>
      <c r="L96" s="516" t="str">
        <f t="shared" si="134"/>
        <v>-</v>
      </c>
      <c r="M96" s="516" t="str">
        <f t="shared" si="134"/>
        <v>-</v>
      </c>
      <c r="N96" s="516" t="str">
        <f t="shared" si="134"/>
        <v>-</v>
      </c>
      <c r="O96" s="516" t="str">
        <f t="shared" si="134"/>
        <v>-</v>
      </c>
      <c r="P96" s="516" t="str">
        <f t="shared" si="134"/>
        <v>-</v>
      </c>
      <c r="Q96" s="516" t="str">
        <f t="shared" si="134"/>
        <v>-</v>
      </c>
      <c r="R96" s="516" t="str">
        <f t="shared" si="134"/>
        <v>-</v>
      </c>
      <c r="S96" s="516" t="str">
        <f t="shared" si="134"/>
        <v>-</v>
      </c>
      <c r="T96" s="516" t="str">
        <f t="shared" si="135"/>
        <v>-</v>
      </c>
      <c r="U96" s="516" t="str">
        <f t="shared" si="135"/>
        <v>-</v>
      </c>
      <c r="V96" s="516" t="str">
        <f t="shared" si="135"/>
        <v>-</v>
      </c>
      <c r="W96" s="516" t="str">
        <f t="shared" si="135"/>
        <v>-</v>
      </c>
      <c r="X96" s="516" t="str">
        <f t="shared" si="135"/>
        <v>-</v>
      </c>
      <c r="Y96" s="516" t="str">
        <f t="shared" si="135"/>
        <v>-</v>
      </c>
      <c r="Z96" s="516" t="str">
        <f t="shared" si="135"/>
        <v>-</v>
      </c>
      <c r="AA96" s="516" t="str">
        <f t="shared" si="135"/>
        <v>-</v>
      </c>
      <c r="AB96" s="516" t="str">
        <f t="shared" si="135"/>
        <v>-</v>
      </c>
      <c r="AC96" s="516" t="str">
        <f t="shared" si="135"/>
        <v>-</v>
      </c>
      <c r="AD96" s="516" t="str">
        <f t="shared" si="136"/>
        <v>-</v>
      </c>
      <c r="AE96" s="516" t="str">
        <f t="shared" si="136"/>
        <v>-</v>
      </c>
      <c r="AF96" s="516" t="str">
        <f t="shared" si="136"/>
        <v>-</v>
      </c>
      <c r="AG96" s="516" t="str">
        <f t="shared" si="136"/>
        <v>-</v>
      </c>
      <c r="AH96" s="516" t="str">
        <f t="shared" si="136"/>
        <v>-</v>
      </c>
      <c r="AI96" s="516" t="str">
        <f t="shared" si="136"/>
        <v>-</v>
      </c>
      <c r="AJ96" s="516" t="str">
        <f t="shared" si="136"/>
        <v>-</v>
      </c>
      <c r="AK96" s="516" t="str">
        <f t="shared" si="136"/>
        <v>-</v>
      </c>
      <c r="AL96" s="516" t="str">
        <f t="shared" si="136"/>
        <v>-</v>
      </c>
      <c r="AM96" s="516" t="str">
        <f t="shared" si="136"/>
        <v>-</v>
      </c>
      <c r="AN96" s="516" t="str">
        <f t="shared" si="137"/>
        <v>-</v>
      </c>
      <c r="AO96" s="516" t="str">
        <f t="shared" si="137"/>
        <v>-</v>
      </c>
      <c r="AP96" s="516" t="str">
        <f t="shared" si="137"/>
        <v>-</v>
      </c>
      <c r="AQ96" s="516" t="str">
        <f t="shared" si="137"/>
        <v>-</v>
      </c>
      <c r="AR96" s="516" t="str">
        <f t="shared" si="137"/>
        <v>-</v>
      </c>
      <c r="AS96" s="516" t="str">
        <f t="shared" si="137"/>
        <v>-</v>
      </c>
      <c r="AT96" s="516" t="str">
        <f t="shared" si="137"/>
        <v>-</v>
      </c>
      <c r="AU96" s="516" t="str">
        <f t="shared" si="137"/>
        <v>-</v>
      </c>
      <c r="AV96" s="516" t="str">
        <f t="shared" si="137"/>
        <v>-</v>
      </c>
      <c r="AW96" s="516" t="str">
        <f t="shared" si="137"/>
        <v>-</v>
      </c>
      <c r="AX96" s="516" t="str">
        <f t="shared" si="138"/>
        <v>-</v>
      </c>
      <c r="AY96" s="516" t="str">
        <f t="shared" si="138"/>
        <v>-</v>
      </c>
      <c r="AZ96" s="516" t="str">
        <f t="shared" si="138"/>
        <v>-</v>
      </c>
      <c r="BA96" s="516" t="str">
        <f t="shared" si="138"/>
        <v>-</v>
      </c>
      <c r="BB96" s="516" t="str">
        <f t="shared" si="138"/>
        <v>-</v>
      </c>
      <c r="BC96" s="516" t="str">
        <f t="shared" si="138"/>
        <v>-</v>
      </c>
      <c r="BD96" s="516" t="str">
        <f t="shared" si="138"/>
        <v>-</v>
      </c>
      <c r="BE96" s="516" t="str">
        <f t="shared" si="138"/>
        <v>-</v>
      </c>
      <c r="BF96" s="516" t="str">
        <f t="shared" si="138"/>
        <v>-</v>
      </c>
      <c r="BG96" s="516" t="str">
        <f t="shared" si="138"/>
        <v>-</v>
      </c>
      <c r="BH96" s="516" t="str">
        <f t="shared" si="139"/>
        <v>-</v>
      </c>
      <c r="BI96" s="516" t="str">
        <f t="shared" si="139"/>
        <v>-</v>
      </c>
      <c r="BJ96" s="516" t="str">
        <f t="shared" si="139"/>
        <v>-</v>
      </c>
      <c r="BK96" s="516" t="str">
        <f t="shared" si="139"/>
        <v>-</v>
      </c>
      <c r="BL96" s="516" t="str">
        <f t="shared" si="139"/>
        <v>-</v>
      </c>
      <c r="BM96" s="516" t="str">
        <f t="shared" si="139"/>
        <v>-</v>
      </c>
      <c r="BN96" s="516" t="str">
        <f t="shared" si="139"/>
        <v>-</v>
      </c>
      <c r="BO96" s="516" t="str">
        <f t="shared" si="139"/>
        <v>-</v>
      </c>
      <c r="BP96" s="516" t="str">
        <f t="shared" si="139"/>
        <v>-</v>
      </c>
      <c r="BQ96" s="516" t="str">
        <f t="shared" si="139"/>
        <v>-</v>
      </c>
      <c r="BR96" s="516" t="str">
        <f t="shared" si="119"/>
        <v>-------</v>
      </c>
      <c r="BS96" s="516" t="str">
        <f t="shared" si="120"/>
        <v>-</v>
      </c>
      <c r="BT96" s="454" t="str">
        <f>IF(INDEX(BR:BR,ROW())&lt;&gt;"-------",VLOOKUP($BR96,'CS Protocol Def'!$B:$O,12,FALSE),"-")</f>
        <v>-</v>
      </c>
      <c r="BU96" s="454" t="str">
        <f>IF(INDEX(BR:BR,ROW())&lt;&gt;"-------",VLOOKUP(INDEX(BR:BR,ROW()),'CS Protocol Def'!$B:$O,13,FALSE),"-")</f>
        <v>-</v>
      </c>
      <c r="BV96" s="454" t="str">
        <f>IF(INDEX(BR:BR,ROW())&lt;&gt;"-------",VLOOKUP($BR96,'CS Protocol Def'!$B:$P,15,FALSE),"-")</f>
        <v>-</v>
      </c>
      <c r="BW96" s="455" t="str">
        <f t="shared" si="121"/>
        <v>-</v>
      </c>
      <c r="BX96" s="515" t="str">
        <f>IF(INDEX(BR:BR,ROW())&lt;&gt;"-------",VLOOKUP($BR96,'CS Protocol Def'!$B:$Q,16,FALSE),"-")</f>
        <v>-</v>
      </c>
      <c r="BY96" s="455" t="str">
        <f>IF(INDEX(BR:BR,ROW())&lt;&gt;"-------",VLOOKUP(TEXT(BIN2DEC(CONCATENATE(K96,L96,M96,N96,O96,P96,Q96,R96,S96,T96)),"#"),'Country Codes'!A:B,2,FALSE),"-")</f>
        <v>-</v>
      </c>
      <c r="BZ96" s="491" t="str">
        <f>IF(BT96=BZ$3,VLOOKUP(CONCATENATE(X96,Y96,Z96,AA96,AB96,AC96),Characters!$B$3:$F$41,5,FALSE)&amp;
VLOOKUP(CONCATENATE(AD96,AE96,AF96,AG96,AH96,AI96),Characters!$B$3:$F$41,5,FALSE)&amp;
VLOOKUP(CONCATENATE(AJ96,AK96,AL96,AM96,AN96,AO96),Characters!$B$3:$F$41,5,FALSE)&amp;
VLOOKUP(CONCATENATE(AP96,AQ96,AR96,AS96,AT96,AU96),Characters!$B$3:$F$41,5,FALSE)&amp;
VLOOKUP(CONCATENATE(AV96,AW96,AX96,AY96,AZ96,BA96),Characters!$B$3:$F$41,5,FALSE)&amp;
VLOOKUP(CONCATENATE(BB96,BC96,BD96,BE96,BF96,BG96),Characters!$B$3:$F$41,5,FALSE)&amp;
VLOOKUP(CONCATENATE(BH96,BI96,BJ96,BK96,BL96,BM96),Characters!$B$3:$F$41,5,FALSE),"-")</f>
        <v>-</v>
      </c>
      <c r="CA96" s="471" t="str">
        <f t="shared" si="89"/>
        <v>-</v>
      </c>
      <c r="CB96" s="473" t="str">
        <f t="shared" si="90"/>
        <v>-</v>
      </c>
      <c r="CC96" s="475" t="str">
        <f t="shared" si="91"/>
        <v>-</v>
      </c>
      <c r="CD96" s="476" t="str">
        <f t="shared" si="92"/>
        <v>-</v>
      </c>
      <c r="CE96" s="476" t="str">
        <f t="shared" si="93"/>
        <v>-</v>
      </c>
      <c r="CF96" s="476" t="str">
        <f t="shared" si="94"/>
        <v>-</v>
      </c>
      <c r="CG96" s="476" t="str">
        <f t="shared" si="95"/>
        <v>-</v>
      </c>
      <c r="CH96" s="478" t="str">
        <f t="shared" si="96"/>
        <v>-</v>
      </c>
      <c r="CI96" s="480" t="str">
        <f t="shared" si="97"/>
        <v>-</v>
      </c>
      <c r="CJ96" s="480" t="str">
        <f t="shared" si="98"/>
        <v>-</v>
      </c>
      <c r="CK96" s="480" t="str">
        <f t="shared" si="99"/>
        <v>-</v>
      </c>
      <c r="CL96" s="480" t="str">
        <f t="shared" si="100"/>
        <v>-</v>
      </c>
      <c r="CM96" s="482" t="str">
        <f t="shared" si="101"/>
        <v>-</v>
      </c>
      <c r="CN96" s="483" t="str">
        <f t="shared" si="102"/>
        <v>-</v>
      </c>
      <c r="CO96" s="483" t="str">
        <f t="shared" si="103"/>
        <v>-</v>
      </c>
      <c r="CP96" s="483" t="str">
        <f t="shared" si="104"/>
        <v>-</v>
      </c>
      <c r="CQ96" s="493" t="str">
        <f t="shared" si="105"/>
        <v>-</v>
      </c>
      <c r="CR96" s="487" t="str">
        <f t="shared" si="106"/>
        <v>-</v>
      </c>
      <c r="CS96" s="490" t="str">
        <f t="shared" si="107"/>
        <v>-</v>
      </c>
      <c r="CT96" s="485" t="str">
        <f t="shared" si="108"/>
        <v>-</v>
      </c>
      <c r="CU96" s="485" t="str">
        <f t="shared" si="109"/>
        <v>-</v>
      </c>
      <c r="CV96" s="489" t="str">
        <f t="shared" si="110"/>
        <v>-</v>
      </c>
    </row>
    <row r="97" spans="6:100" x14ac:dyDescent="0.2">
      <c r="F97" s="495" t="str">
        <f t="shared" si="88"/>
        <v>-</v>
      </c>
      <c r="G97" s="495">
        <f t="shared" si="117"/>
        <v>0</v>
      </c>
      <c r="I97" s="456" t="str">
        <f t="shared" si="118"/>
        <v>-</v>
      </c>
      <c r="J97" s="516" t="str">
        <f t="shared" si="134"/>
        <v>-</v>
      </c>
      <c r="K97" s="516" t="str">
        <f t="shared" si="134"/>
        <v>-</v>
      </c>
      <c r="L97" s="516" t="str">
        <f t="shared" si="134"/>
        <v>-</v>
      </c>
      <c r="M97" s="516" t="str">
        <f t="shared" si="134"/>
        <v>-</v>
      </c>
      <c r="N97" s="516" t="str">
        <f t="shared" si="134"/>
        <v>-</v>
      </c>
      <c r="O97" s="516" t="str">
        <f t="shared" si="134"/>
        <v>-</v>
      </c>
      <c r="P97" s="516" t="str">
        <f t="shared" si="134"/>
        <v>-</v>
      </c>
      <c r="Q97" s="516" t="str">
        <f t="shared" si="134"/>
        <v>-</v>
      </c>
      <c r="R97" s="516" t="str">
        <f t="shared" si="134"/>
        <v>-</v>
      </c>
      <c r="S97" s="516" t="str">
        <f t="shared" si="134"/>
        <v>-</v>
      </c>
      <c r="T97" s="516" t="str">
        <f t="shared" si="135"/>
        <v>-</v>
      </c>
      <c r="U97" s="516" t="str">
        <f t="shared" si="135"/>
        <v>-</v>
      </c>
      <c r="V97" s="516" t="str">
        <f t="shared" si="135"/>
        <v>-</v>
      </c>
      <c r="W97" s="516" t="str">
        <f t="shared" si="135"/>
        <v>-</v>
      </c>
      <c r="X97" s="516" t="str">
        <f t="shared" si="135"/>
        <v>-</v>
      </c>
      <c r="Y97" s="516" t="str">
        <f t="shared" si="135"/>
        <v>-</v>
      </c>
      <c r="Z97" s="516" t="str">
        <f t="shared" si="135"/>
        <v>-</v>
      </c>
      <c r="AA97" s="516" t="str">
        <f t="shared" si="135"/>
        <v>-</v>
      </c>
      <c r="AB97" s="516" t="str">
        <f t="shared" si="135"/>
        <v>-</v>
      </c>
      <c r="AC97" s="516" t="str">
        <f t="shared" si="135"/>
        <v>-</v>
      </c>
      <c r="AD97" s="516" t="str">
        <f t="shared" si="136"/>
        <v>-</v>
      </c>
      <c r="AE97" s="516" t="str">
        <f t="shared" si="136"/>
        <v>-</v>
      </c>
      <c r="AF97" s="516" t="str">
        <f t="shared" si="136"/>
        <v>-</v>
      </c>
      <c r="AG97" s="516" t="str">
        <f t="shared" si="136"/>
        <v>-</v>
      </c>
      <c r="AH97" s="516" t="str">
        <f t="shared" si="136"/>
        <v>-</v>
      </c>
      <c r="AI97" s="516" t="str">
        <f t="shared" si="136"/>
        <v>-</v>
      </c>
      <c r="AJ97" s="516" t="str">
        <f t="shared" si="136"/>
        <v>-</v>
      </c>
      <c r="AK97" s="516" t="str">
        <f t="shared" si="136"/>
        <v>-</v>
      </c>
      <c r="AL97" s="516" t="str">
        <f t="shared" si="136"/>
        <v>-</v>
      </c>
      <c r="AM97" s="516" t="str">
        <f t="shared" si="136"/>
        <v>-</v>
      </c>
      <c r="AN97" s="516" t="str">
        <f t="shared" si="137"/>
        <v>-</v>
      </c>
      <c r="AO97" s="516" t="str">
        <f t="shared" si="137"/>
        <v>-</v>
      </c>
      <c r="AP97" s="516" t="str">
        <f t="shared" si="137"/>
        <v>-</v>
      </c>
      <c r="AQ97" s="516" t="str">
        <f t="shared" si="137"/>
        <v>-</v>
      </c>
      <c r="AR97" s="516" t="str">
        <f t="shared" si="137"/>
        <v>-</v>
      </c>
      <c r="AS97" s="516" t="str">
        <f t="shared" si="137"/>
        <v>-</v>
      </c>
      <c r="AT97" s="516" t="str">
        <f t="shared" si="137"/>
        <v>-</v>
      </c>
      <c r="AU97" s="516" t="str">
        <f t="shared" si="137"/>
        <v>-</v>
      </c>
      <c r="AV97" s="516" t="str">
        <f t="shared" si="137"/>
        <v>-</v>
      </c>
      <c r="AW97" s="516" t="str">
        <f t="shared" si="137"/>
        <v>-</v>
      </c>
      <c r="AX97" s="516" t="str">
        <f t="shared" si="138"/>
        <v>-</v>
      </c>
      <c r="AY97" s="516" t="str">
        <f t="shared" si="138"/>
        <v>-</v>
      </c>
      <c r="AZ97" s="516" t="str">
        <f t="shared" si="138"/>
        <v>-</v>
      </c>
      <c r="BA97" s="516" t="str">
        <f t="shared" si="138"/>
        <v>-</v>
      </c>
      <c r="BB97" s="516" t="str">
        <f t="shared" si="138"/>
        <v>-</v>
      </c>
      <c r="BC97" s="516" t="str">
        <f t="shared" si="138"/>
        <v>-</v>
      </c>
      <c r="BD97" s="516" t="str">
        <f t="shared" si="138"/>
        <v>-</v>
      </c>
      <c r="BE97" s="516" t="str">
        <f t="shared" si="138"/>
        <v>-</v>
      </c>
      <c r="BF97" s="516" t="str">
        <f t="shared" si="138"/>
        <v>-</v>
      </c>
      <c r="BG97" s="516" t="str">
        <f t="shared" si="138"/>
        <v>-</v>
      </c>
      <c r="BH97" s="516" t="str">
        <f t="shared" si="139"/>
        <v>-</v>
      </c>
      <c r="BI97" s="516" t="str">
        <f t="shared" si="139"/>
        <v>-</v>
      </c>
      <c r="BJ97" s="516" t="str">
        <f t="shared" si="139"/>
        <v>-</v>
      </c>
      <c r="BK97" s="516" t="str">
        <f t="shared" si="139"/>
        <v>-</v>
      </c>
      <c r="BL97" s="516" t="str">
        <f t="shared" si="139"/>
        <v>-</v>
      </c>
      <c r="BM97" s="516" t="str">
        <f t="shared" si="139"/>
        <v>-</v>
      </c>
      <c r="BN97" s="516" t="str">
        <f t="shared" si="139"/>
        <v>-</v>
      </c>
      <c r="BO97" s="516" t="str">
        <f t="shared" si="139"/>
        <v>-</v>
      </c>
      <c r="BP97" s="516" t="str">
        <f t="shared" si="139"/>
        <v>-</v>
      </c>
      <c r="BQ97" s="516" t="str">
        <f t="shared" si="139"/>
        <v>-</v>
      </c>
      <c r="BR97" s="516" t="str">
        <f t="shared" si="119"/>
        <v>-------</v>
      </c>
      <c r="BS97" s="516" t="str">
        <f t="shared" si="120"/>
        <v>-</v>
      </c>
      <c r="BT97" s="454" t="str">
        <f>IF(INDEX(BR:BR,ROW())&lt;&gt;"-------",VLOOKUP($BR97,'CS Protocol Def'!$B:$O,12,FALSE),"-")</f>
        <v>-</v>
      </c>
      <c r="BU97" s="454" t="str">
        <f>IF(INDEX(BR:BR,ROW())&lt;&gt;"-------",VLOOKUP(INDEX(BR:BR,ROW()),'CS Protocol Def'!$B:$O,13,FALSE),"-")</f>
        <v>-</v>
      </c>
      <c r="BV97" s="454" t="str">
        <f>IF(INDEX(BR:BR,ROW())&lt;&gt;"-------",VLOOKUP($BR97,'CS Protocol Def'!$B:$P,15,FALSE),"-")</f>
        <v>-</v>
      </c>
      <c r="BW97" s="455" t="str">
        <f t="shared" si="121"/>
        <v>-</v>
      </c>
      <c r="BX97" s="515" t="str">
        <f>IF(INDEX(BR:BR,ROW())&lt;&gt;"-------",VLOOKUP($BR97,'CS Protocol Def'!$B:$Q,16,FALSE),"-")</f>
        <v>-</v>
      </c>
      <c r="BY97" s="455" t="str">
        <f>IF(INDEX(BR:BR,ROW())&lt;&gt;"-------",VLOOKUP(TEXT(BIN2DEC(CONCATENATE(K97,L97,M97,N97,O97,P97,Q97,R97,S97,T97)),"#"),'Country Codes'!A:B,2,FALSE),"-")</f>
        <v>-</v>
      </c>
      <c r="BZ97" s="491" t="str">
        <f>IF(BT97=BZ$3,VLOOKUP(CONCATENATE(X97,Y97,Z97,AA97,AB97,AC97),Characters!$B$3:$F$41,5,FALSE)&amp;
VLOOKUP(CONCATENATE(AD97,AE97,AF97,AG97,AH97,AI97),Characters!$B$3:$F$41,5,FALSE)&amp;
VLOOKUP(CONCATENATE(AJ97,AK97,AL97,AM97,AN97,AO97),Characters!$B$3:$F$41,5,FALSE)&amp;
VLOOKUP(CONCATENATE(AP97,AQ97,AR97,AS97,AT97,AU97),Characters!$B$3:$F$41,5,FALSE)&amp;
VLOOKUP(CONCATENATE(AV97,AW97,AX97,AY97,AZ97,BA97),Characters!$B$3:$F$41,5,FALSE)&amp;
VLOOKUP(CONCATENATE(BB97,BC97,BD97,BE97,BF97,BG97),Characters!$B$3:$F$41,5,FALSE)&amp;
VLOOKUP(CONCATENATE(BH97,BI97,BJ97,BK97,BL97,BM97),Characters!$B$3:$F$41,5,FALSE),"-")</f>
        <v>-</v>
      </c>
      <c r="CA97" s="471" t="str">
        <f t="shared" si="89"/>
        <v>-</v>
      </c>
      <c r="CB97" s="473" t="str">
        <f t="shared" si="90"/>
        <v>-</v>
      </c>
      <c r="CC97" s="475" t="str">
        <f t="shared" si="91"/>
        <v>-</v>
      </c>
      <c r="CD97" s="476" t="str">
        <f t="shared" si="92"/>
        <v>-</v>
      </c>
      <c r="CE97" s="476" t="str">
        <f t="shared" si="93"/>
        <v>-</v>
      </c>
      <c r="CF97" s="476" t="str">
        <f t="shared" si="94"/>
        <v>-</v>
      </c>
      <c r="CG97" s="476" t="str">
        <f t="shared" si="95"/>
        <v>-</v>
      </c>
      <c r="CH97" s="478" t="str">
        <f t="shared" si="96"/>
        <v>-</v>
      </c>
      <c r="CI97" s="480" t="str">
        <f t="shared" si="97"/>
        <v>-</v>
      </c>
      <c r="CJ97" s="480" t="str">
        <f t="shared" si="98"/>
        <v>-</v>
      </c>
      <c r="CK97" s="480" t="str">
        <f t="shared" si="99"/>
        <v>-</v>
      </c>
      <c r="CL97" s="480" t="str">
        <f t="shared" si="100"/>
        <v>-</v>
      </c>
      <c r="CM97" s="482" t="str">
        <f t="shared" si="101"/>
        <v>-</v>
      </c>
      <c r="CN97" s="483" t="str">
        <f t="shared" si="102"/>
        <v>-</v>
      </c>
      <c r="CO97" s="483" t="str">
        <f t="shared" si="103"/>
        <v>-</v>
      </c>
      <c r="CP97" s="483" t="str">
        <f t="shared" si="104"/>
        <v>-</v>
      </c>
      <c r="CQ97" s="493" t="str">
        <f t="shared" si="105"/>
        <v>-</v>
      </c>
      <c r="CR97" s="487" t="str">
        <f t="shared" si="106"/>
        <v>-</v>
      </c>
      <c r="CS97" s="490" t="str">
        <f t="shared" si="107"/>
        <v>-</v>
      </c>
      <c r="CT97" s="485" t="str">
        <f t="shared" si="108"/>
        <v>-</v>
      </c>
      <c r="CU97" s="485" t="str">
        <f t="shared" si="109"/>
        <v>-</v>
      </c>
      <c r="CV97" s="489" t="str">
        <f t="shared" si="110"/>
        <v>-</v>
      </c>
    </row>
    <row r="98" spans="6:100" x14ac:dyDescent="0.2">
      <c r="F98" s="495" t="str">
        <f t="shared" si="88"/>
        <v>-</v>
      </c>
      <c r="G98" s="495">
        <f t="shared" si="117"/>
        <v>0</v>
      </c>
      <c r="I98" s="456" t="str">
        <f t="shared" si="118"/>
        <v>-</v>
      </c>
      <c r="J98" s="516" t="str">
        <f t="shared" si="134"/>
        <v>-</v>
      </c>
      <c r="K98" s="516" t="str">
        <f t="shared" si="134"/>
        <v>-</v>
      </c>
      <c r="L98" s="516" t="str">
        <f t="shared" si="134"/>
        <v>-</v>
      </c>
      <c r="M98" s="516" t="str">
        <f t="shared" si="134"/>
        <v>-</v>
      </c>
      <c r="N98" s="516" t="str">
        <f t="shared" si="134"/>
        <v>-</v>
      </c>
      <c r="O98" s="516" t="str">
        <f t="shared" si="134"/>
        <v>-</v>
      </c>
      <c r="P98" s="516" t="str">
        <f t="shared" si="134"/>
        <v>-</v>
      </c>
      <c r="Q98" s="516" t="str">
        <f t="shared" si="134"/>
        <v>-</v>
      </c>
      <c r="R98" s="516" t="str">
        <f t="shared" si="134"/>
        <v>-</v>
      </c>
      <c r="S98" s="516" t="str">
        <f t="shared" si="134"/>
        <v>-</v>
      </c>
      <c r="T98" s="516" t="str">
        <f t="shared" si="135"/>
        <v>-</v>
      </c>
      <c r="U98" s="516" t="str">
        <f t="shared" si="135"/>
        <v>-</v>
      </c>
      <c r="V98" s="516" t="str">
        <f t="shared" si="135"/>
        <v>-</v>
      </c>
      <c r="W98" s="516" t="str">
        <f t="shared" si="135"/>
        <v>-</v>
      </c>
      <c r="X98" s="516" t="str">
        <f t="shared" si="135"/>
        <v>-</v>
      </c>
      <c r="Y98" s="516" t="str">
        <f t="shared" si="135"/>
        <v>-</v>
      </c>
      <c r="Z98" s="516" t="str">
        <f t="shared" si="135"/>
        <v>-</v>
      </c>
      <c r="AA98" s="516" t="str">
        <f t="shared" si="135"/>
        <v>-</v>
      </c>
      <c r="AB98" s="516" t="str">
        <f t="shared" si="135"/>
        <v>-</v>
      </c>
      <c r="AC98" s="516" t="str">
        <f t="shared" si="135"/>
        <v>-</v>
      </c>
      <c r="AD98" s="516" t="str">
        <f t="shared" si="136"/>
        <v>-</v>
      </c>
      <c r="AE98" s="516" t="str">
        <f t="shared" si="136"/>
        <v>-</v>
      </c>
      <c r="AF98" s="516" t="str">
        <f t="shared" si="136"/>
        <v>-</v>
      </c>
      <c r="AG98" s="516" t="str">
        <f t="shared" si="136"/>
        <v>-</v>
      </c>
      <c r="AH98" s="516" t="str">
        <f t="shared" si="136"/>
        <v>-</v>
      </c>
      <c r="AI98" s="516" t="str">
        <f t="shared" si="136"/>
        <v>-</v>
      </c>
      <c r="AJ98" s="516" t="str">
        <f t="shared" si="136"/>
        <v>-</v>
      </c>
      <c r="AK98" s="516" t="str">
        <f t="shared" si="136"/>
        <v>-</v>
      </c>
      <c r="AL98" s="516" t="str">
        <f t="shared" si="136"/>
        <v>-</v>
      </c>
      <c r="AM98" s="516" t="str">
        <f t="shared" si="136"/>
        <v>-</v>
      </c>
      <c r="AN98" s="516" t="str">
        <f t="shared" si="137"/>
        <v>-</v>
      </c>
      <c r="AO98" s="516" t="str">
        <f t="shared" si="137"/>
        <v>-</v>
      </c>
      <c r="AP98" s="516" t="str">
        <f t="shared" si="137"/>
        <v>-</v>
      </c>
      <c r="AQ98" s="516" t="str">
        <f t="shared" si="137"/>
        <v>-</v>
      </c>
      <c r="AR98" s="516" t="str">
        <f t="shared" si="137"/>
        <v>-</v>
      </c>
      <c r="AS98" s="516" t="str">
        <f t="shared" si="137"/>
        <v>-</v>
      </c>
      <c r="AT98" s="516" t="str">
        <f t="shared" si="137"/>
        <v>-</v>
      </c>
      <c r="AU98" s="516" t="str">
        <f t="shared" si="137"/>
        <v>-</v>
      </c>
      <c r="AV98" s="516" t="str">
        <f t="shared" si="137"/>
        <v>-</v>
      </c>
      <c r="AW98" s="516" t="str">
        <f t="shared" si="137"/>
        <v>-</v>
      </c>
      <c r="AX98" s="516" t="str">
        <f t="shared" si="138"/>
        <v>-</v>
      </c>
      <c r="AY98" s="516" t="str">
        <f t="shared" si="138"/>
        <v>-</v>
      </c>
      <c r="AZ98" s="516" t="str">
        <f t="shared" si="138"/>
        <v>-</v>
      </c>
      <c r="BA98" s="516" t="str">
        <f t="shared" si="138"/>
        <v>-</v>
      </c>
      <c r="BB98" s="516" t="str">
        <f t="shared" si="138"/>
        <v>-</v>
      </c>
      <c r="BC98" s="516" t="str">
        <f t="shared" si="138"/>
        <v>-</v>
      </c>
      <c r="BD98" s="516" t="str">
        <f t="shared" si="138"/>
        <v>-</v>
      </c>
      <c r="BE98" s="516" t="str">
        <f t="shared" si="138"/>
        <v>-</v>
      </c>
      <c r="BF98" s="516" t="str">
        <f t="shared" si="138"/>
        <v>-</v>
      </c>
      <c r="BG98" s="516" t="str">
        <f t="shared" si="138"/>
        <v>-</v>
      </c>
      <c r="BH98" s="516" t="str">
        <f t="shared" si="139"/>
        <v>-</v>
      </c>
      <c r="BI98" s="516" t="str">
        <f t="shared" si="139"/>
        <v>-</v>
      </c>
      <c r="BJ98" s="516" t="str">
        <f t="shared" si="139"/>
        <v>-</v>
      </c>
      <c r="BK98" s="516" t="str">
        <f t="shared" si="139"/>
        <v>-</v>
      </c>
      <c r="BL98" s="516" t="str">
        <f t="shared" si="139"/>
        <v>-</v>
      </c>
      <c r="BM98" s="516" t="str">
        <f t="shared" si="139"/>
        <v>-</v>
      </c>
      <c r="BN98" s="516" t="str">
        <f t="shared" si="139"/>
        <v>-</v>
      </c>
      <c r="BO98" s="516" t="str">
        <f t="shared" si="139"/>
        <v>-</v>
      </c>
      <c r="BP98" s="516" t="str">
        <f t="shared" si="139"/>
        <v>-</v>
      </c>
      <c r="BQ98" s="516" t="str">
        <f t="shared" si="139"/>
        <v>-</v>
      </c>
      <c r="BR98" s="516" t="str">
        <f t="shared" si="119"/>
        <v>-------</v>
      </c>
      <c r="BS98" s="516" t="str">
        <f t="shared" si="120"/>
        <v>-</v>
      </c>
      <c r="BT98" s="454" t="str">
        <f>IF(INDEX(BR:BR,ROW())&lt;&gt;"-------",VLOOKUP($BR98,'CS Protocol Def'!$B:$O,12,FALSE),"-")</f>
        <v>-</v>
      </c>
      <c r="BU98" s="454" t="str">
        <f>IF(INDEX(BR:BR,ROW())&lt;&gt;"-------",VLOOKUP(INDEX(BR:BR,ROW()),'CS Protocol Def'!$B:$O,13,FALSE),"-")</f>
        <v>-</v>
      </c>
      <c r="BV98" s="454" t="str">
        <f>IF(INDEX(BR:BR,ROW())&lt;&gt;"-------",VLOOKUP($BR98,'CS Protocol Def'!$B:$P,15,FALSE),"-")</f>
        <v>-</v>
      </c>
      <c r="BW98" s="455" t="str">
        <f t="shared" si="121"/>
        <v>-</v>
      </c>
      <c r="BX98" s="515" t="str">
        <f>IF(INDEX(BR:BR,ROW())&lt;&gt;"-------",VLOOKUP($BR98,'CS Protocol Def'!$B:$Q,16,FALSE),"-")</f>
        <v>-</v>
      </c>
      <c r="BY98" s="455" t="str">
        <f>IF(INDEX(BR:BR,ROW())&lt;&gt;"-------",VLOOKUP(TEXT(BIN2DEC(CONCATENATE(K98,L98,M98,N98,O98,P98,Q98,R98,S98,T98)),"#"),'Country Codes'!A:B,2,FALSE),"-")</f>
        <v>-</v>
      </c>
      <c r="BZ98" s="491" t="str">
        <f>IF(BT98=BZ$3,VLOOKUP(CONCATENATE(X98,Y98,Z98,AA98,AB98,AC98),Characters!$B$3:$F$41,5,FALSE)&amp;
VLOOKUP(CONCATENATE(AD98,AE98,AF98,AG98,AH98,AI98),Characters!$B$3:$F$41,5,FALSE)&amp;
VLOOKUP(CONCATENATE(AJ98,AK98,AL98,AM98,AN98,AO98),Characters!$B$3:$F$41,5,FALSE)&amp;
VLOOKUP(CONCATENATE(AP98,AQ98,AR98,AS98,AT98,AU98),Characters!$B$3:$F$41,5,FALSE)&amp;
VLOOKUP(CONCATENATE(AV98,AW98,AX98,AY98,AZ98,BA98),Characters!$B$3:$F$41,5,FALSE)&amp;
VLOOKUP(CONCATENATE(BB98,BC98,BD98,BE98,BF98,BG98),Characters!$B$3:$F$41,5,FALSE)&amp;
VLOOKUP(CONCATENATE(BH98,BI98,BJ98,BK98,BL98,BM98),Characters!$B$3:$F$41,5,FALSE),"-")</f>
        <v>-</v>
      </c>
      <c r="CA98" s="471" t="str">
        <f t="shared" si="89"/>
        <v>-</v>
      </c>
      <c r="CB98" s="473" t="str">
        <f t="shared" si="90"/>
        <v>-</v>
      </c>
      <c r="CC98" s="475" t="str">
        <f t="shared" si="91"/>
        <v>-</v>
      </c>
      <c r="CD98" s="476" t="str">
        <f t="shared" si="92"/>
        <v>-</v>
      </c>
      <c r="CE98" s="476" t="str">
        <f t="shared" si="93"/>
        <v>-</v>
      </c>
      <c r="CF98" s="476" t="str">
        <f t="shared" si="94"/>
        <v>-</v>
      </c>
      <c r="CG98" s="476" t="str">
        <f t="shared" si="95"/>
        <v>-</v>
      </c>
      <c r="CH98" s="478" t="str">
        <f t="shared" si="96"/>
        <v>-</v>
      </c>
      <c r="CI98" s="480" t="str">
        <f t="shared" si="97"/>
        <v>-</v>
      </c>
      <c r="CJ98" s="480" t="str">
        <f t="shared" si="98"/>
        <v>-</v>
      </c>
      <c r="CK98" s="480" t="str">
        <f t="shared" si="99"/>
        <v>-</v>
      </c>
      <c r="CL98" s="480" t="str">
        <f t="shared" si="100"/>
        <v>-</v>
      </c>
      <c r="CM98" s="482" t="str">
        <f t="shared" si="101"/>
        <v>-</v>
      </c>
      <c r="CN98" s="483" t="str">
        <f t="shared" si="102"/>
        <v>-</v>
      </c>
      <c r="CO98" s="483" t="str">
        <f t="shared" si="103"/>
        <v>-</v>
      </c>
      <c r="CP98" s="483" t="str">
        <f t="shared" si="104"/>
        <v>-</v>
      </c>
      <c r="CQ98" s="493" t="str">
        <f t="shared" si="105"/>
        <v>-</v>
      </c>
      <c r="CR98" s="487" t="str">
        <f t="shared" si="106"/>
        <v>-</v>
      </c>
      <c r="CS98" s="490" t="str">
        <f t="shared" si="107"/>
        <v>-</v>
      </c>
      <c r="CT98" s="485" t="str">
        <f t="shared" si="108"/>
        <v>-</v>
      </c>
      <c r="CU98" s="485" t="str">
        <f t="shared" si="109"/>
        <v>-</v>
      </c>
      <c r="CV98" s="489" t="str">
        <f t="shared" si="110"/>
        <v>-</v>
      </c>
    </row>
    <row r="99" spans="6:100" x14ac:dyDescent="0.2">
      <c r="F99" s="495" t="str">
        <f t="shared" si="88"/>
        <v>-</v>
      </c>
      <c r="G99" s="495">
        <f t="shared" si="117"/>
        <v>0</v>
      </c>
      <c r="I99" s="456" t="str">
        <f t="shared" si="118"/>
        <v>-</v>
      </c>
      <c r="J99" s="516" t="str">
        <f t="shared" si="134"/>
        <v>-</v>
      </c>
      <c r="K99" s="516" t="str">
        <f t="shared" si="134"/>
        <v>-</v>
      </c>
      <c r="L99" s="516" t="str">
        <f t="shared" si="134"/>
        <v>-</v>
      </c>
      <c r="M99" s="516" t="str">
        <f t="shared" si="134"/>
        <v>-</v>
      </c>
      <c r="N99" s="516" t="str">
        <f t="shared" si="134"/>
        <v>-</v>
      </c>
      <c r="O99" s="516" t="str">
        <f t="shared" si="134"/>
        <v>-</v>
      </c>
      <c r="P99" s="516" t="str">
        <f t="shared" si="134"/>
        <v>-</v>
      </c>
      <c r="Q99" s="516" t="str">
        <f t="shared" si="134"/>
        <v>-</v>
      </c>
      <c r="R99" s="516" t="str">
        <f t="shared" si="134"/>
        <v>-</v>
      </c>
      <c r="S99" s="516" t="str">
        <f t="shared" si="134"/>
        <v>-</v>
      </c>
      <c r="T99" s="516" t="str">
        <f t="shared" si="135"/>
        <v>-</v>
      </c>
      <c r="U99" s="516" t="str">
        <f t="shared" si="135"/>
        <v>-</v>
      </c>
      <c r="V99" s="516" t="str">
        <f t="shared" si="135"/>
        <v>-</v>
      </c>
      <c r="W99" s="516" t="str">
        <f t="shared" si="135"/>
        <v>-</v>
      </c>
      <c r="X99" s="516" t="str">
        <f t="shared" si="135"/>
        <v>-</v>
      </c>
      <c r="Y99" s="516" t="str">
        <f t="shared" si="135"/>
        <v>-</v>
      </c>
      <c r="Z99" s="516" t="str">
        <f t="shared" si="135"/>
        <v>-</v>
      </c>
      <c r="AA99" s="516" t="str">
        <f t="shared" si="135"/>
        <v>-</v>
      </c>
      <c r="AB99" s="516" t="str">
        <f t="shared" si="135"/>
        <v>-</v>
      </c>
      <c r="AC99" s="516" t="str">
        <f t="shared" si="135"/>
        <v>-</v>
      </c>
      <c r="AD99" s="516" t="str">
        <f t="shared" si="136"/>
        <v>-</v>
      </c>
      <c r="AE99" s="516" t="str">
        <f t="shared" si="136"/>
        <v>-</v>
      </c>
      <c r="AF99" s="516" t="str">
        <f t="shared" si="136"/>
        <v>-</v>
      </c>
      <c r="AG99" s="516" t="str">
        <f t="shared" si="136"/>
        <v>-</v>
      </c>
      <c r="AH99" s="516" t="str">
        <f t="shared" si="136"/>
        <v>-</v>
      </c>
      <c r="AI99" s="516" t="str">
        <f t="shared" si="136"/>
        <v>-</v>
      </c>
      <c r="AJ99" s="516" t="str">
        <f t="shared" si="136"/>
        <v>-</v>
      </c>
      <c r="AK99" s="516" t="str">
        <f t="shared" si="136"/>
        <v>-</v>
      </c>
      <c r="AL99" s="516" t="str">
        <f t="shared" si="136"/>
        <v>-</v>
      </c>
      <c r="AM99" s="516" t="str">
        <f t="shared" si="136"/>
        <v>-</v>
      </c>
      <c r="AN99" s="516" t="str">
        <f t="shared" si="137"/>
        <v>-</v>
      </c>
      <c r="AO99" s="516" t="str">
        <f t="shared" si="137"/>
        <v>-</v>
      </c>
      <c r="AP99" s="516" t="str">
        <f t="shared" si="137"/>
        <v>-</v>
      </c>
      <c r="AQ99" s="516" t="str">
        <f t="shared" si="137"/>
        <v>-</v>
      </c>
      <c r="AR99" s="516" t="str">
        <f t="shared" si="137"/>
        <v>-</v>
      </c>
      <c r="AS99" s="516" t="str">
        <f t="shared" si="137"/>
        <v>-</v>
      </c>
      <c r="AT99" s="516" t="str">
        <f t="shared" si="137"/>
        <v>-</v>
      </c>
      <c r="AU99" s="516" t="str">
        <f t="shared" si="137"/>
        <v>-</v>
      </c>
      <c r="AV99" s="516" t="str">
        <f t="shared" si="137"/>
        <v>-</v>
      </c>
      <c r="AW99" s="516" t="str">
        <f t="shared" si="137"/>
        <v>-</v>
      </c>
      <c r="AX99" s="516" t="str">
        <f t="shared" si="138"/>
        <v>-</v>
      </c>
      <c r="AY99" s="516" t="str">
        <f t="shared" si="138"/>
        <v>-</v>
      </c>
      <c r="AZ99" s="516" t="str">
        <f t="shared" si="138"/>
        <v>-</v>
      </c>
      <c r="BA99" s="516" t="str">
        <f t="shared" si="138"/>
        <v>-</v>
      </c>
      <c r="BB99" s="516" t="str">
        <f t="shared" si="138"/>
        <v>-</v>
      </c>
      <c r="BC99" s="516" t="str">
        <f t="shared" si="138"/>
        <v>-</v>
      </c>
      <c r="BD99" s="516" t="str">
        <f t="shared" si="138"/>
        <v>-</v>
      </c>
      <c r="BE99" s="516" t="str">
        <f t="shared" si="138"/>
        <v>-</v>
      </c>
      <c r="BF99" s="516" t="str">
        <f t="shared" si="138"/>
        <v>-</v>
      </c>
      <c r="BG99" s="516" t="str">
        <f t="shared" si="138"/>
        <v>-</v>
      </c>
      <c r="BH99" s="516" t="str">
        <f t="shared" si="139"/>
        <v>-</v>
      </c>
      <c r="BI99" s="516" t="str">
        <f t="shared" si="139"/>
        <v>-</v>
      </c>
      <c r="BJ99" s="516" t="str">
        <f t="shared" si="139"/>
        <v>-</v>
      </c>
      <c r="BK99" s="516" t="str">
        <f t="shared" si="139"/>
        <v>-</v>
      </c>
      <c r="BL99" s="516" t="str">
        <f t="shared" si="139"/>
        <v>-</v>
      </c>
      <c r="BM99" s="516" t="str">
        <f t="shared" si="139"/>
        <v>-</v>
      </c>
      <c r="BN99" s="516" t="str">
        <f t="shared" si="139"/>
        <v>-</v>
      </c>
      <c r="BO99" s="516" t="str">
        <f t="shared" si="139"/>
        <v>-</v>
      </c>
      <c r="BP99" s="516" t="str">
        <f t="shared" si="139"/>
        <v>-</v>
      </c>
      <c r="BQ99" s="516" t="str">
        <f t="shared" si="139"/>
        <v>-</v>
      </c>
      <c r="BR99" s="516" t="str">
        <f t="shared" si="119"/>
        <v>-------</v>
      </c>
      <c r="BS99" s="516" t="str">
        <f t="shared" si="120"/>
        <v>-</v>
      </c>
      <c r="BT99" s="454" t="str">
        <f>IF(INDEX(BR:BR,ROW())&lt;&gt;"-------",VLOOKUP($BR99,'CS Protocol Def'!$B:$O,12,FALSE),"-")</f>
        <v>-</v>
      </c>
      <c r="BU99" s="454" t="str">
        <f>IF(INDEX(BR:BR,ROW())&lt;&gt;"-------",VLOOKUP(INDEX(BR:BR,ROW()),'CS Protocol Def'!$B:$O,13,FALSE),"-")</f>
        <v>-</v>
      </c>
      <c r="BV99" s="454" t="str">
        <f>IF(INDEX(BR:BR,ROW())&lt;&gt;"-------",VLOOKUP($BR99,'CS Protocol Def'!$B:$P,15,FALSE),"-")</f>
        <v>-</v>
      </c>
      <c r="BW99" s="455" t="str">
        <f t="shared" si="121"/>
        <v>-</v>
      </c>
      <c r="BX99" s="515" t="str">
        <f>IF(INDEX(BR:BR,ROW())&lt;&gt;"-------",VLOOKUP($BR99,'CS Protocol Def'!$B:$Q,16,FALSE),"-")</f>
        <v>-</v>
      </c>
      <c r="BY99" s="455" t="str">
        <f>IF(INDEX(BR:BR,ROW())&lt;&gt;"-------",VLOOKUP(TEXT(BIN2DEC(CONCATENATE(K99,L99,M99,N99,O99,P99,Q99,R99,S99,T99)),"#"),'Country Codes'!A:B,2,FALSE),"-")</f>
        <v>-</v>
      </c>
      <c r="BZ99" s="491" t="str">
        <f>IF(BT99=BZ$3,VLOOKUP(CONCATENATE(X99,Y99,Z99,AA99,AB99,AC99),Characters!$B$3:$F$41,5,FALSE)&amp;
VLOOKUP(CONCATENATE(AD99,AE99,AF99,AG99,AH99,AI99),Characters!$B$3:$F$41,5,FALSE)&amp;
VLOOKUP(CONCATENATE(AJ99,AK99,AL99,AM99,AN99,AO99),Characters!$B$3:$F$41,5,FALSE)&amp;
VLOOKUP(CONCATENATE(AP99,AQ99,AR99,AS99,AT99,AU99),Characters!$B$3:$F$41,5,FALSE)&amp;
VLOOKUP(CONCATENATE(AV99,AW99,AX99,AY99,AZ99,BA99),Characters!$B$3:$F$41,5,FALSE)&amp;
VLOOKUP(CONCATENATE(BB99,BC99,BD99,BE99,BF99,BG99),Characters!$B$3:$F$41,5,FALSE)&amp;
VLOOKUP(CONCATENATE(BH99,BI99,BJ99,BK99,BL99,BM99),Characters!$B$3:$F$41,5,FALSE),"-")</f>
        <v>-</v>
      </c>
      <c r="CA99" s="471" t="str">
        <f t="shared" si="89"/>
        <v>-</v>
      </c>
      <c r="CB99" s="473" t="str">
        <f t="shared" si="90"/>
        <v>-</v>
      </c>
      <c r="CC99" s="475" t="str">
        <f t="shared" si="91"/>
        <v>-</v>
      </c>
      <c r="CD99" s="476" t="str">
        <f t="shared" si="92"/>
        <v>-</v>
      </c>
      <c r="CE99" s="476" t="str">
        <f t="shared" si="93"/>
        <v>-</v>
      </c>
      <c r="CF99" s="476" t="str">
        <f t="shared" si="94"/>
        <v>-</v>
      </c>
      <c r="CG99" s="476" t="str">
        <f t="shared" si="95"/>
        <v>-</v>
      </c>
      <c r="CH99" s="478" t="str">
        <f t="shared" si="96"/>
        <v>-</v>
      </c>
      <c r="CI99" s="480" t="str">
        <f t="shared" si="97"/>
        <v>-</v>
      </c>
      <c r="CJ99" s="480" t="str">
        <f t="shared" si="98"/>
        <v>-</v>
      </c>
      <c r="CK99" s="480" t="str">
        <f t="shared" si="99"/>
        <v>-</v>
      </c>
      <c r="CL99" s="480" t="str">
        <f t="shared" si="100"/>
        <v>-</v>
      </c>
      <c r="CM99" s="482" t="str">
        <f t="shared" si="101"/>
        <v>-</v>
      </c>
      <c r="CN99" s="483" t="str">
        <f t="shared" si="102"/>
        <v>-</v>
      </c>
      <c r="CO99" s="483" t="str">
        <f t="shared" si="103"/>
        <v>-</v>
      </c>
      <c r="CP99" s="483" t="str">
        <f t="shared" si="104"/>
        <v>-</v>
      </c>
      <c r="CQ99" s="493" t="str">
        <f t="shared" si="105"/>
        <v>-</v>
      </c>
      <c r="CR99" s="487" t="str">
        <f t="shared" si="106"/>
        <v>-</v>
      </c>
      <c r="CS99" s="490" t="str">
        <f t="shared" si="107"/>
        <v>-</v>
      </c>
      <c r="CT99" s="485" t="str">
        <f t="shared" si="108"/>
        <v>-</v>
      </c>
      <c r="CU99" s="485" t="str">
        <f t="shared" si="109"/>
        <v>-</v>
      </c>
      <c r="CV99" s="489" t="str">
        <f t="shared" si="110"/>
        <v>-</v>
      </c>
    </row>
    <row r="100" spans="6:100" x14ac:dyDescent="0.2">
      <c r="F100" s="495" t="str">
        <f t="shared" si="88"/>
        <v>-</v>
      </c>
      <c r="G100" s="495">
        <f t="shared" si="117"/>
        <v>0</v>
      </c>
      <c r="I100" s="456" t="str">
        <f t="shared" si="118"/>
        <v>-</v>
      </c>
      <c r="J100" s="516" t="str">
        <f t="shared" si="134"/>
        <v>-</v>
      </c>
      <c r="K100" s="516" t="str">
        <f t="shared" si="134"/>
        <v>-</v>
      </c>
      <c r="L100" s="516" t="str">
        <f t="shared" si="134"/>
        <v>-</v>
      </c>
      <c r="M100" s="516" t="str">
        <f t="shared" si="134"/>
        <v>-</v>
      </c>
      <c r="N100" s="516" t="str">
        <f t="shared" si="134"/>
        <v>-</v>
      </c>
      <c r="O100" s="516" t="str">
        <f t="shared" si="134"/>
        <v>-</v>
      </c>
      <c r="P100" s="516" t="str">
        <f t="shared" si="134"/>
        <v>-</v>
      </c>
      <c r="Q100" s="516" t="str">
        <f t="shared" si="134"/>
        <v>-</v>
      </c>
      <c r="R100" s="516" t="str">
        <f t="shared" si="134"/>
        <v>-</v>
      </c>
      <c r="S100" s="516" t="str">
        <f t="shared" si="134"/>
        <v>-</v>
      </c>
      <c r="T100" s="516" t="str">
        <f t="shared" si="135"/>
        <v>-</v>
      </c>
      <c r="U100" s="516" t="str">
        <f t="shared" si="135"/>
        <v>-</v>
      </c>
      <c r="V100" s="516" t="str">
        <f t="shared" si="135"/>
        <v>-</v>
      </c>
      <c r="W100" s="516" t="str">
        <f t="shared" si="135"/>
        <v>-</v>
      </c>
      <c r="X100" s="516" t="str">
        <f t="shared" si="135"/>
        <v>-</v>
      </c>
      <c r="Y100" s="516" t="str">
        <f t="shared" si="135"/>
        <v>-</v>
      </c>
      <c r="Z100" s="516" t="str">
        <f t="shared" si="135"/>
        <v>-</v>
      </c>
      <c r="AA100" s="516" t="str">
        <f t="shared" si="135"/>
        <v>-</v>
      </c>
      <c r="AB100" s="516" t="str">
        <f t="shared" si="135"/>
        <v>-</v>
      </c>
      <c r="AC100" s="516" t="str">
        <f t="shared" si="135"/>
        <v>-</v>
      </c>
      <c r="AD100" s="516" t="str">
        <f t="shared" si="136"/>
        <v>-</v>
      </c>
      <c r="AE100" s="516" t="str">
        <f t="shared" si="136"/>
        <v>-</v>
      </c>
      <c r="AF100" s="516" t="str">
        <f t="shared" si="136"/>
        <v>-</v>
      </c>
      <c r="AG100" s="516" t="str">
        <f t="shared" si="136"/>
        <v>-</v>
      </c>
      <c r="AH100" s="516" t="str">
        <f t="shared" si="136"/>
        <v>-</v>
      </c>
      <c r="AI100" s="516" t="str">
        <f t="shared" si="136"/>
        <v>-</v>
      </c>
      <c r="AJ100" s="516" t="str">
        <f t="shared" si="136"/>
        <v>-</v>
      </c>
      <c r="AK100" s="516" t="str">
        <f t="shared" si="136"/>
        <v>-</v>
      </c>
      <c r="AL100" s="516" t="str">
        <f t="shared" si="136"/>
        <v>-</v>
      </c>
      <c r="AM100" s="516" t="str">
        <f t="shared" si="136"/>
        <v>-</v>
      </c>
      <c r="AN100" s="516" t="str">
        <f t="shared" si="137"/>
        <v>-</v>
      </c>
      <c r="AO100" s="516" t="str">
        <f t="shared" si="137"/>
        <v>-</v>
      </c>
      <c r="AP100" s="516" t="str">
        <f t="shared" si="137"/>
        <v>-</v>
      </c>
      <c r="AQ100" s="516" t="str">
        <f t="shared" si="137"/>
        <v>-</v>
      </c>
      <c r="AR100" s="516" t="str">
        <f t="shared" si="137"/>
        <v>-</v>
      </c>
      <c r="AS100" s="516" t="str">
        <f t="shared" si="137"/>
        <v>-</v>
      </c>
      <c r="AT100" s="516" t="str">
        <f t="shared" si="137"/>
        <v>-</v>
      </c>
      <c r="AU100" s="516" t="str">
        <f t="shared" si="137"/>
        <v>-</v>
      </c>
      <c r="AV100" s="516" t="str">
        <f t="shared" si="137"/>
        <v>-</v>
      </c>
      <c r="AW100" s="516" t="str">
        <f t="shared" si="137"/>
        <v>-</v>
      </c>
      <c r="AX100" s="516" t="str">
        <f t="shared" si="138"/>
        <v>-</v>
      </c>
      <c r="AY100" s="516" t="str">
        <f t="shared" si="138"/>
        <v>-</v>
      </c>
      <c r="AZ100" s="516" t="str">
        <f t="shared" si="138"/>
        <v>-</v>
      </c>
      <c r="BA100" s="516" t="str">
        <f t="shared" si="138"/>
        <v>-</v>
      </c>
      <c r="BB100" s="516" t="str">
        <f t="shared" si="138"/>
        <v>-</v>
      </c>
      <c r="BC100" s="516" t="str">
        <f t="shared" si="138"/>
        <v>-</v>
      </c>
      <c r="BD100" s="516" t="str">
        <f t="shared" si="138"/>
        <v>-</v>
      </c>
      <c r="BE100" s="516" t="str">
        <f t="shared" si="138"/>
        <v>-</v>
      </c>
      <c r="BF100" s="516" t="str">
        <f t="shared" si="138"/>
        <v>-</v>
      </c>
      <c r="BG100" s="516" t="str">
        <f t="shared" si="138"/>
        <v>-</v>
      </c>
      <c r="BH100" s="516" t="str">
        <f t="shared" si="139"/>
        <v>-</v>
      </c>
      <c r="BI100" s="516" t="str">
        <f t="shared" si="139"/>
        <v>-</v>
      </c>
      <c r="BJ100" s="516" t="str">
        <f t="shared" si="139"/>
        <v>-</v>
      </c>
      <c r="BK100" s="516" t="str">
        <f t="shared" si="139"/>
        <v>-</v>
      </c>
      <c r="BL100" s="516" t="str">
        <f t="shared" si="139"/>
        <v>-</v>
      </c>
      <c r="BM100" s="516" t="str">
        <f t="shared" si="139"/>
        <v>-</v>
      </c>
      <c r="BN100" s="516" t="str">
        <f t="shared" si="139"/>
        <v>-</v>
      </c>
      <c r="BO100" s="516" t="str">
        <f t="shared" si="139"/>
        <v>-</v>
      </c>
      <c r="BP100" s="516" t="str">
        <f t="shared" si="139"/>
        <v>-</v>
      </c>
      <c r="BQ100" s="516" t="str">
        <f t="shared" si="139"/>
        <v>-</v>
      </c>
      <c r="BR100" s="516" t="str">
        <f t="shared" si="119"/>
        <v>-------</v>
      </c>
      <c r="BS100" s="516" t="str">
        <f t="shared" si="120"/>
        <v>-</v>
      </c>
      <c r="BT100" s="454" t="str">
        <f>IF(INDEX(BR:BR,ROW())&lt;&gt;"-------",VLOOKUP($BR100,'CS Protocol Def'!$B:$O,12,FALSE),"-")</f>
        <v>-</v>
      </c>
      <c r="BU100" s="454" t="str">
        <f>IF(INDEX(BR:BR,ROW())&lt;&gt;"-------",VLOOKUP(INDEX(BR:BR,ROW()),'CS Protocol Def'!$B:$O,13,FALSE),"-")</f>
        <v>-</v>
      </c>
      <c r="BV100" s="454" t="str">
        <f>IF(INDEX(BR:BR,ROW())&lt;&gt;"-------",VLOOKUP($BR100,'CS Protocol Def'!$B:$P,15,FALSE),"-")</f>
        <v>-</v>
      </c>
      <c r="BW100" s="455" t="str">
        <f t="shared" si="121"/>
        <v>-</v>
      </c>
      <c r="BX100" s="515" t="str">
        <f>IF(INDEX(BR:BR,ROW())&lt;&gt;"-------",VLOOKUP($BR100,'CS Protocol Def'!$B:$Q,16,FALSE),"-")</f>
        <v>-</v>
      </c>
      <c r="BY100" s="455" t="str">
        <f>IF(INDEX(BR:BR,ROW())&lt;&gt;"-------",VLOOKUP(TEXT(BIN2DEC(CONCATENATE(K100,L100,M100,N100,O100,P100,Q100,R100,S100,T100)),"#"),'Country Codes'!A:B,2,FALSE),"-")</f>
        <v>-</v>
      </c>
      <c r="BZ100" s="491" t="str">
        <f>IF(BT100=BZ$3,VLOOKUP(CONCATENATE(X100,Y100,Z100,AA100,AB100,AC100),Characters!$B$3:$F$41,5,FALSE)&amp;
VLOOKUP(CONCATENATE(AD100,AE100,AF100,AG100,AH100,AI100),Characters!$B$3:$F$41,5,FALSE)&amp;
VLOOKUP(CONCATENATE(AJ100,AK100,AL100,AM100,AN100,AO100),Characters!$B$3:$F$41,5,FALSE)&amp;
VLOOKUP(CONCATENATE(AP100,AQ100,AR100,AS100,AT100,AU100),Characters!$B$3:$F$41,5,FALSE)&amp;
VLOOKUP(CONCATENATE(AV100,AW100,AX100,AY100,AZ100,BA100),Characters!$B$3:$F$41,5,FALSE)&amp;
VLOOKUP(CONCATENATE(BB100,BC100,BD100,BE100,BF100,BG100),Characters!$B$3:$F$41,5,FALSE)&amp;
VLOOKUP(CONCATENATE(BH100,BI100,BJ100,BK100,BL100,BM100),Characters!$B$3:$F$41,5,FALSE),"-")</f>
        <v>-</v>
      </c>
      <c r="CA100" s="471" t="str">
        <f t="shared" si="89"/>
        <v>-</v>
      </c>
      <c r="CB100" s="473" t="str">
        <f t="shared" si="90"/>
        <v>-</v>
      </c>
      <c r="CC100" s="475" t="str">
        <f t="shared" si="91"/>
        <v>-</v>
      </c>
      <c r="CD100" s="476" t="str">
        <f t="shared" si="92"/>
        <v>-</v>
      </c>
      <c r="CE100" s="476" t="str">
        <f t="shared" si="93"/>
        <v>-</v>
      </c>
      <c r="CF100" s="476" t="str">
        <f t="shared" si="94"/>
        <v>-</v>
      </c>
      <c r="CG100" s="476" t="str">
        <f t="shared" si="95"/>
        <v>-</v>
      </c>
      <c r="CH100" s="478" t="str">
        <f t="shared" si="96"/>
        <v>-</v>
      </c>
      <c r="CI100" s="480" t="str">
        <f t="shared" si="97"/>
        <v>-</v>
      </c>
      <c r="CJ100" s="480" t="str">
        <f t="shared" si="98"/>
        <v>-</v>
      </c>
      <c r="CK100" s="480" t="str">
        <f t="shared" si="99"/>
        <v>-</v>
      </c>
      <c r="CL100" s="480" t="str">
        <f t="shared" si="100"/>
        <v>-</v>
      </c>
      <c r="CM100" s="482" t="str">
        <f t="shared" si="101"/>
        <v>-</v>
      </c>
      <c r="CN100" s="483" t="str">
        <f t="shared" si="102"/>
        <v>-</v>
      </c>
      <c r="CO100" s="483" t="str">
        <f t="shared" si="103"/>
        <v>-</v>
      </c>
      <c r="CP100" s="483" t="str">
        <f t="shared" si="104"/>
        <v>-</v>
      </c>
      <c r="CQ100" s="493" t="str">
        <f t="shared" si="105"/>
        <v>-</v>
      </c>
      <c r="CR100" s="487" t="str">
        <f t="shared" si="106"/>
        <v>-</v>
      </c>
      <c r="CS100" s="490" t="str">
        <f t="shared" si="107"/>
        <v>-</v>
      </c>
      <c r="CT100" s="485" t="str">
        <f t="shared" si="108"/>
        <v>-</v>
      </c>
      <c r="CU100" s="485" t="str">
        <f t="shared" si="109"/>
        <v>-</v>
      </c>
      <c r="CV100" s="489" t="str">
        <f t="shared" si="110"/>
        <v>-</v>
      </c>
    </row>
    <row r="101" spans="6:100" x14ac:dyDescent="0.2">
      <c r="F101" s="495" t="str">
        <f t="shared" si="88"/>
        <v>-</v>
      </c>
      <c r="G101" s="495">
        <f t="shared" si="117"/>
        <v>0</v>
      </c>
      <c r="I101" s="456" t="str">
        <f t="shared" si="118"/>
        <v>-</v>
      </c>
      <c r="J101" s="516" t="str">
        <f t="shared" si="134"/>
        <v>-</v>
      </c>
      <c r="K101" s="516" t="str">
        <f t="shared" si="134"/>
        <v>-</v>
      </c>
      <c r="L101" s="516" t="str">
        <f t="shared" si="134"/>
        <v>-</v>
      </c>
      <c r="M101" s="516" t="str">
        <f t="shared" si="134"/>
        <v>-</v>
      </c>
      <c r="N101" s="516" t="str">
        <f t="shared" si="134"/>
        <v>-</v>
      </c>
      <c r="O101" s="516" t="str">
        <f t="shared" si="134"/>
        <v>-</v>
      </c>
      <c r="P101" s="516" t="str">
        <f t="shared" si="134"/>
        <v>-</v>
      </c>
      <c r="Q101" s="516" t="str">
        <f t="shared" si="134"/>
        <v>-</v>
      </c>
      <c r="R101" s="516" t="str">
        <f t="shared" si="134"/>
        <v>-</v>
      </c>
      <c r="S101" s="516" t="str">
        <f t="shared" si="134"/>
        <v>-</v>
      </c>
      <c r="T101" s="516" t="str">
        <f t="shared" si="135"/>
        <v>-</v>
      </c>
      <c r="U101" s="516" t="str">
        <f t="shared" si="135"/>
        <v>-</v>
      </c>
      <c r="V101" s="516" t="str">
        <f t="shared" si="135"/>
        <v>-</v>
      </c>
      <c r="W101" s="516" t="str">
        <f t="shared" si="135"/>
        <v>-</v>
      </c>
      <c r="X101" s="516" t="str">
        <f t="shared" si="135"/>
        <v>-</v>
      </c>
      <c r="Y101" s="516" t="str">
        <f t="shared" si="135"/>
        <v>-</v>
      </c>
      <c r="Z101" s="516" t="str">
        <f t="shared" si="135"/>
        <v>-</v>
      </c>
      <c r="AA101" s="516" t="str">
        <f t="shared" si="135"/>
        <v>-</v>
      </c>
      <c r="AB101" s="516" t="str">
        <f t="shared" si="135"/>
        <v>-</v>
      </c>
      <c r="AC101" s="516" t="str">
        <f t="shared" si="135"/>
        <v>-</v>
      </c>
      <c r="AD101" s="516" t="str">
        <f t="shared" si="136"/>
        <v>-</v>
      </c>
      <c r="AE101" s="516" t="str">
        <f t="shared" si="136"/>
        <v>-</v>
      </c>
      <c r="AF101" s="516" t="str">
        <f t="shared" si="136"/>
        <v>-</v>
      </c>
      <c r="AG101" s="516" t="str">
        <f t="shared" si="136"/>
        <v>-</v>
      </c>
      <c r="AH101" s="516" t="str">
        <f t="shared" si="136"/>
        <v>-</v>
      </c>
      <c r="AI101" s="516" t="str">
        <f t="shared" si="136"/>
        <v>-</v>
      </c>
      <c r="AJ101" s="516" t="str">
        <f t="shared" si="136"/>
        <v>-</v>
      </c>
      <c r="AK101" s="516" t="str">
        <f t="shared" si="136"/>
        <v>-</v>
      </c>
      <c r="AL101" s="516" t="str">
        <f t="shared" si="136"/>
        <v>-</v>
      </c>
      <c r="AM101" s="516" t="str">
        <f t="shared" si="136"/>
        <v>-</v>
      </c>
      <c r="AN101" s="516" t="str">
        <f t="shared" si="137"/>
        <v>-</v>
      </c>
      <c r="AO101" s="516" t="str">
        <f t="shared" si="137"/>
        <v>-</v>
      </c>
      <c r="AP101" s="516" t="str">
        <f t="shared" si="137"/>
        <v>-</v>
      </c>
      <c r="AQ101" s="516" t="str">
        <f t="shared" si="137"/>
        <v>-</v>
      </c>
      <c r="AR101" s="516" t="str">
        <f t="shared" si="137"/>
        <v>-</v>
      </c>
      <c r="AS101" s="516" t="str">
        <f t="shared" si="137"/>
        <v>-</v>
      </c>
      <c r="AT101" s="516" t="str">
        <f t="shared" si="137"/>
        <v>-</v>
      </c>
      <c r="AU101" s="516" t="str">
        <f t="shared" si="137"/>
        <v>-</v>
      </c>
      <c r="AV101" s="516" t="str">
        <f t="shared" si="137"/>
        <v>-</v>
      </c>
      <c r="AW101" s="516" t="str">
        <f t="shared" si="137"/>
        <v>-</v>
      </c>
      <c r="AX101" s="516" t="str">
        <f t="shared" si="138"/>
        <v>-</v>
      </c>
      <c r="AY101" s="516" t="str">
        <f t="shared" si="138"/>
        <v>-</v>
      </c>
      <c r="AZ101" s="516" t="str">
        <f t="shared" si="138"/>
        <v>-</v>
      </c>
      <c r="BA101" s="516" t="str">
        <f t="shared" si="138"/>
        <v>-</v>
      </c>
      <c r="BB101" s="516" t="str">
        <f t="shared" si="138"/>
        <v>-</v>
      </c>
      <c r="BC101" s="516" t="str">
        <f t="shared" si="138"/>
        <v>-</v>
      </c>
      <c r="BD101" s="516" t="str">
        <f t="shared" si="138"/>
        <v>-</v>
      </c>
      <c r="BE101" s="516" t="str">
        <f t="shared" si="138"/>
        <v>-</v>
      </c>
      <c r="BF101" s="516" t="str">
        <f t="shared" si="138"/>
        <v>-</v>
      </c>
      <c r="BG101" s="516" t="str">
        <f t="shared" si="138"/>
        <v>-</v>
      </c>
      <c r="BH101" s="516" t="str">
        <f t="shared" si="139"/>
        <v>-</v>
      </c>
      <c r="BI101" s="516" t="str">
        <f t="shared" si="139"/>
        <v>-</v>
      </c>
      <c r="BJ101" s="516" t="str">
        <f t="shared" si="139"/>
        <v>-</v>
      </c>
      <c r="BK101" s="516" t="str">
        <f t="shared" si="139"/>
        <v>-</v>
      </c>
      <c r="BL101" s="516" t="str">
        <f t="shared" si="139"/>
        <v>-</v>
      </c>
      <c r="BM101" s="516" t="str">
        <f t="shared" si="139"/>
        <v>-</v>
      </c>
      <c r="BN101" s="516" t="str">
        <f t="shared" si="139"/>
        <v>-</v>
      </c>
      <c r="BO101" s="516" t="str">
        <f t="shared" si="139"/>
        <v>-</v>
      </c>
      <c r="BP101" s="516" t="str">
        <f t="shared" si="139"/>
        <v>-</v>
      </c>
      <c r="BQ101" s="516" t="str">
        <f t="shared" si="139"/>
        <v>-</v>
      </c>
      <c r="BR101" s="516" t="str">
        <f t="shared" si="119"/>
        <v>-------</v>
      </c>
      <c r="BS101" s="516" t="str">
        <f t="shared" si="120"/>
        <v>-</v>
      </c>
      <c r="BT101" s="454" t="str">
        <f>IF(INDEX(BR:BR,ROW())&lt;&gt;"-------",VLOOKUP($BR101,'CS Protocol Def'!$B:$O,12,FALSE),"-")</f>
        <v>-</v>
      </c>
      <c r="BU101" s="454" t="str">
        <f>IF(INDEX(BR:BR,ROW())&lt;&gt;"-------",VLOOKUP(INDEX(BR:BR,ROW()),'CS Protocol Def'!$B:$O,13,FALSE),"-")</f>
        <v>-</v>
      </c>
      <c r="BV101" s="454" t="str">
        <f>IF(INDEX(BR:BR,ROW())&lt;&gt;"-------",VLOOKUP($BR101,'CS Protocol Def'!$B:$P,15,FALSE),"-")</f>
        <v>-</v>
      </c>
      <c r="BW101" s="455" t="str">
        <f t="shared" si="121"/>
        <v>-</v>
      </c>
      <c r="BX101" s="515" t="str">
        <f>IF(INDEX(BR:BR,ROW())&lt;&gt;"-------",VLOOKUP($BR101,'CS Protocol Def'!$B:$Q,16,FALSE),"-")</f>
        <v>-</v>
      </c>
      <c r="BY101" s="455" t="str">
        <f>IF(INDEX(BR:BR,ROW())&lt;&gt;"-------",VLOOKUP(TEXT(BIN2DEC(CONCATENATE(K101,L101,M101,N101,O101,P101,Q101,R101,S101,T101)),"#"),'Country Codes'!A:B,2,FALSE),"-")</f>
        <v>-</v>
      </c>
      <c r="BZ101" s="491" t="str">
        <f>IF(BT101=BZ$3,VLOOKUP(CONCATENATE(X101,Y101,Z101,AA101,AB101,AC101),Characters!$B$3:$F$41,5,FALSE)&amp;
VLOOKUP(CONCATENATE(AD101,AE101,AF101,AG101,AH101,AI101),Characters!$B$3:$F$41,5,FALSE)&amp;
VLOOKUP(CONCATENATE(AJ101,AK101,AL101,AM101,AN101,AO101),Characters!$B$3:$F$41,5,FALSE)&amp;
VLOOKUP(CONCATENATE(AP101,AQ101,AR101,AS101,AT101,AU101),Characters!$B$3:$F$41,5,FALSE)&amp;
VLOOKUP(CONCATENATE(AV101,AW101,AX101,AY101,AZ101,BA101),Characters!$B$3:$F$41,5,FALSE)&amp;
VLOOKUP(CONCATENATE(BB101,BC101,BD101,BE101,BF101,BG101),Characters!$B$3:$F$41,5,FALSE)&amp;
VLOOKUP(CONCATENATE(BH101,BI101,BJ101,BK101,BL101,BM101),Characters!$B$3:$F$41,5,FALSE),"-")</f>
        <v>-</v>
      </c>
      <c r="CA101" s="471" t="str">
        <f t="shared" si="89"/>
        <v>-</v>
      </c>
      <c r="CB101" s="473" t="str">
        <f t="shared" si="90"/>
        <v>-</v>
      </c>
      <c r="CC101" s="475" t="str">
        <f t="shared" si="91"/>
        <v>-</v>
      </c>
      <c r="CD101" s="476" t="str">
        <f t="shared" si="92"/>
        <v>-</v>
      </c>
      <c r="CE101" s="476" t="str">
        <f t="shared" si="93"/>
        <v>-</v>
      </c>
      <c r="CF101" s="476" t="str">
        <f t="shared" si="94"/>
        <v>-</v>
      </c>
      <c r="CG101" s="476" t="str">
        <f t="shared" si="95"/>
        <v>-</v>
      </c>
      <c r="CH101" s="478" t="str">
        <f t="shared" si="96"/>
        <v>-</v>
      </c>
      <c r="CI101" s="480" t="str">
        <f t="shared" si="97"/>
        <v>-</v>
      </c>
      <c r="CJ101" s="480" t="str">
        <f t="shared" si="98"/>
        <v>-</v>
      </c>
      <c r="CK101" s="480" t="str">
        <f t="shared" si="99"/>
        <v>-</v>
      </c>
      <c r="CL101" s="480" t="str">
        <f t="shared" si="100"/>
        <v>-</v>
      </c>
      <c r="CM101" s="482" t="str">
        <f t="shared" si="101"/>
        <v>-</v>
      </c>
      <c r="CN101" s="483" t="str">
        <f t="shared" si="102"/>
        <v>-</v>
      </c>
      <c r="CO101" s="483" t="str">
        <f t="shared" si="103"/>
        <v>-</v>
      </c>
      <c r="CP101" s="483" t="str">
        <f t="shared" si="104"/>
        <v>-</v>
      </c>
      <c r="CQ101" s="493" t="str">
        <f t="shared" si="105"/>
        <v>-</v>
      </c>
      <c r="CR101" s="487" t="str">
        <f t="shared" si="106"/>
        <v>-</v>
      </c>
      <c r="CS101" s="490" t="str">
        <f t="shared" si="107"/>
        <v>-</v>
      </c>
      <c r="CT101" s="485" t="str">
        <f t="shared" si="108"/>
        <v>-</v>
      </c>
      <c r="CU101" s="485" t="str">
        <f t="shared" si="109"/>
        <v>-</v>
      </c>
      <c r="CV101" s="489" t="str">
        <f t="shared" si="110"/>
        <v>-</v>
      </c>
    </row>
    <row r="102" spans="6:100" x14ac:dyDescent="0.2">
      <c r="F102" s="495" t="str">
        <f t="shared" si="88"/>
        <v>-</v>
      </c>
      <c r="G102" s="495">
        <f t="shared" si="117"/>
        <v>0</v>
      </c>
      <c r="I102" s="456" t="str">
        <f t="shared" si="118"/>
        <v>-</v>
      </c>
      <c r="J102" s="516" t="str">
        <f t="shared" si="134"/>
        <v>-</v>
      </c>
      <c r="K102" s="516" t="str">
        <f t="shared" si="134"/>
        <v>-</v>
      </c>
      <c r="L102" s="516" t="str">
        <f t="shared" si="134"/>
        <v>-</v>
      </c>
      <c r="M102" s="516" t="str">
        <f t="shared" si="134"/>
        <v>-</v>
      </c>
      <c r="N102" s="516" t="str">
        <f t="shared" si="134"/>
        <v>-</v>
      </c>
      <c r="O102" s="516" t="str">
        <f t="shared" si="134"/>
        <v>-</v>
      </c>
      <c r="P102" s="516" t="str">
        <f t="shared" si="134"/>
        <v>-</v>
      </c>
      <c r="Q102" s="516" t="str">
        <f t="shared" si="134"/>
        <v>-</v>
      </c>
      <c r="R102" s="516" t="str">
        <f t="shared" si="134"/>
        <v>-</v>
      </c>
      <c r="S102" s="516" t="str">
        <f t="shared" si="134"/>
        <v>-</v>
      </c>
      <c r="T102" s="516" t="str">
        <f t="shared" si="135"/>
        <v>-</v>
      </c>
      <c r="U102" s="516" t="str">
        <f t="shared" si="135"/>
        <v>-</v>
      </c>
      <c r="V102" s="516" t="str">
        <f t="shared" si="135"/>
        <v>-</v>
      </c>
      <c r="W102" s="516" t="str">
        <f t="shared" si="135"/>
        <v>-</v>
      </c>
      <c r="X102" s="516" t="str">
        <f t="shared" si="135"/>
        <v>-</v>
      </c>
      <c r="Y102" s="516" t="str">
        <f t="shared" si="135"/>
        <v>-</v>
      </c>
      <c r="Z102" s="516" t="str">
        <f t="shared" si="135"/>
        <v>-</v>
      </c>
      <c r="AA102" s="516" t="str">
        <f t="shared" si="135"/>
        <v>-</v>
      </c>
      <c r="AB102" s="516" t="str">
        <f t="shared" si="135"/>
        <v>-</v>
      </c>
      <c r="AC102" s="516" t="str">
        <f t="shared" si="135"/>
        <v>-</v>
      </c>
      <c r="AD102" s="516" t="str">
        <f t="shared" si="136"/>
        <v>-</v>
      </c>
      <c r="AE102" s="516" t="str">
        <f t="shared" si="136"/>
        <v>-</v>
      </c>
      <c r="AF102" s="516" t="str">
        <f t="shared" si="136"/>
        <v>-</v>
      </c>
      <c r="AG102" s="516" t="str">
        <f t="shared" si="136"/>
        <v>-</v>
      </c>
      <c r="AH102" s="516" t="str">
        <f t="shared" si="136"/>
        <v>-</v>
      </c>
      <c r="AI102" s="516" t="str">
        <f t="shared" si="136"/>
        <v>-</v>
      </c>
      <c r="AJ102" s="516" t="str">
        <f t="shared" si="136"/>
        <v>-</v>
      </c>
      <c r="AK102" s="516" t="str">
        <f t="shared" si="136"/>
        <v>-</v>
      </c>
      <c r="AL102" s="516" t="str">
        <f t="shared" si="136"/>
        <v>-</v>
      </c>
      <c r="AM102" s="516" t="str">
        <f t="shared" si="136"/>
        <v>-</v>
      </c>
      <c r="AN102" s="516" t="str">
        <f t="shared" si="137"/>
        <v>-</v>
      </c>
      <c r="AO102" s="516" t="str">
        <f t="shared" si="137"/>
        <v>-</v>
      </c>
      <c r="AP102" s="516" t="str">
        <f t="shared" si="137"/>
        <v>-</v>
      </c>
      <c r="AQ102" s="516" t="str">
        <f t="shared" si="137"/>
        <v>-</v>
      </c>
      <c r="AR102" s="516" t="str">
        <f t="shared" si="137"/>
        <v>-</v>
      </c>
      <c r="AS102" s="516" t="str">
        <f t="shared" si="137"/>
        <v>-</v>
      </c>
      <c r="AT102" s="516" t="str">
        <f t="shared" si="137"/>
        <v>-</v>
      </c>
      <c r="AU102" s="516" t="str">
        <f t="shared" si="137"/>
        <v>-</v>
      </c>
      <c r="AV102" s="516" t="str">
        <f t="shared" si="137"/>
        <v>-</v>
      </c>
      <c r="AW102" s="516" t="str">
        <f t="shared" si="137"/>
        <v>-</v>
      </c>
      <c r="AX102" s="516" t="str">
        <f t="shared" si="138"/>
        <v>-</v>
      </c>
      <c r="AY102" s="516" t="str">
        <f t="shared" si="138"/>
        <v>-</v>
      </c>
      <c r="AZ102" s="516" t="str">
        <f t="shared" si="138"/>
        <v>-</v>
      </c>
      <c r="BA102" s="516" t="str">
        <f t="shared" si="138"/>
        <v>-</v>
      </c>
      <c r="BB102" s="516" t="str">
        <f t="shared" si="138"/>
        <v>-</v>
      </c>
      <c r="BC102" s="516" t="str">
        <f t="shared" si="138"/>
        <v>-</v>
      </c>
      <c r="BD102" s="516" t="str">
        <f t="shared" si="138"/>
        <v>-</v>
      </c>
      <c r="BE102" s="516" t="str">
        <f t="shared" si="138"/>
        <v>-</v>
      </c>
      <c r="BF102" s="516" t="str">
        <f t="shared" si="138"/>
        <v>-</v>
      </c>
      <c r="BG102" s="516" t="str">
        <f t="shared" si="138"/>
        <v>-</v>
      </c>
      <c r="BH102" s="516" t="str">
        <f t="shared" si="139"/>
        <v>-</v>
      </c>
      <c r="BI102" s="516" t="str">
        <f t="shared" si="139"/>
        <v>-</v>
      </c>
      <c r="BJ102" s="516" t="str">
        <f t="shared" si="139"/>
        <v>-</v>
      </c>
      <c r="BK102" s="516" t="str">
        <f t="shared" si="139"/>
        <v>-</v>
      </c>
      <c r="BL102" s="516" t="str">
        <f t="shared" si="139"/>
        <v>-</v>
      </c>
      <c r="BM102" s="516" t="str">
        <f t="shared" si="139"/>
        <v>-</v>
      </c>
      <c r="BN102" s="516" t="str">
        <f t="shared" si="139"/>
        <v>-</v>
      </c>
      <c r="BO102" s="516" t="str">
        <f t="shared" si="139"/>
        <v>-</v>
      </c>
      <c r="BP102" s="516" t="str">
        <f t="shared" si="139"/>
        <v>-</v>
      </c>
      <c r="BQ102" s="516" t="str">
        <f t="shared" si="139"/>
        <v>-</v>
      </c>
      <c r="BR102" s="516" t="str">
        <f t="shared" si="119"/>
        <v>-------</v>
      </c>
      <c r="BS102" s="516" t="str">
        <f t="shared" si="120"/>
        <v>-</v>
      </c>
      <c r="BT102" s="454" t="str">
        <f>IF(INDEX(BR:BR,ROW())&lt;&gt;"-------",VLOOKUP($BR102,'CS Protocol Def'!$B:$O,12,FALSE),"-")</f>
        <v>-</v>
      </c>
      <c r="BU102" s="454" t="str">
        <f>IF(INDEX(BR:BR,ROW())&lt;&gt;"-------",VLOOKUP(INDEX(BR:BR,ROW()),'CS Protocol Def'!$B:$O,13,FALSE),"-")</f>
        <v>-</v>
      </c>
      <c r="BV102" s="454" t="str">
        <f>IF(INDEX(BR:BR,ROW())&lt;&gt;"-------",VLOOKUP($BR102,'CS Protocol Def'!$B:$P,15,FALSE),"-")</f>
        <v>-</v>
      </c>
      <c r="BW102" s="455" t="str">
        <f t="shared" si="121"/>
        <v>-</v>
      </c>
      <c r="BX102" s="515" t="str">
        <f>IF(INDEX(BR:BR,ROW())&lt;&gt;"-------",VLOOKUP($BR102,'CS Protocol Def'!$B:$Q,16,FALSE),"-")</f>
        <v>-</v>
      </c>
      <c r="BY102" s="455" t="str">
        <f>IF(INDEX(BR:BR,ROW())&lt;&gt;"-------",VLOOKUP(TEXT(BIN2DEC(CONCATENATE(K102,L102,M102,N102,O102,P102,Q102,R102,S102,T102)),"#"),'Country Codes'!A:B,2,FALSE),"-")</f>
        <v>-</v>
      </c>
      <c r="BZ102" s="491" t="str">
        <f>IF(BT102=BZ$3,VLOOKUP(CONCATENATE(X102,Y102,Z102,AA102,AB102,AC102),Characters!$B$3:$F$41,5,FALSE)&amp;
VLOOKUP(CONCATENATE(AD102,AE102,AF102,AG102,AH102,AI102),Characters!$B$3:$F$41,5,FALSE)&amp;
VLOOKUP(CONCATENATE(AJ102,AK102,AL102,AM102,AN102,AO102),Characters!$B$3:$F$41,5,FALSE)&amp;
VLOOKUP(CONCATENATE(AP102,AQ102,AR102,AS102,AT102,AU102),Characters!$B$3:$F$41,5,FALSE)&amp;
VLOOKUP(CONCATENATE(AV102,AW102,AX102,AY102,AZ102,BA102),Characters!$B$3:$F$41,5,FALSE)&amp;
VLOOKUP(CONCATENATE(BB102,BC102,BD102,BE102,BF102,BG102),Characters!$B$3:$F$41,5,FALSE)&amp;
VLOOKUP(CONCATENATE(BH102,BI102,BJ102,BK102,BL102,BM102),Characters!$B$3:$F$41,5,FALSE),"-")</f>
        <v>-</v>
      </c>
      <c r="CA102" s="471" t="str">
        <f t="shared" si="89"/>
        <v>-</v>
      </c>
      <c r="CB102" s="473" t="str">
        <f t="shared" si="90"/>
        <v>-</v>
      </c>
      <c r="CC102" s="475" t="str">
        <f t="shared" si="91"/>
        <v>-</v>
      </c>
      <c r="CD102" s="476" t="str">
        <f t="shared" si="92"/>
        <v>-</v>
      </c>
      <c r="CE102" s="476" t="str">
        <f t="shared" si="93"/>
        <v>-</v>
      </c>
      <c r="CF102" s="476" t="str">
        <f t="shared" si="94"/>
        <v>-</v>
      </c>
      <c r="CG102" s="476" t="str">
        <f t="shared" si="95"/>
        <v>-</v>
      </c>
      <c r="CH102" s="478" t="str">
        <f t="shared" si="96"/>
        <v>-</v>
      </c>
      <c r="CI102" s="480" t="str">
        <f t="shared" si="97"/>
        <v>-</v>
      </c>
      <c r="CJ102" s="480" t="str">
        <f t="shared" si="98"/>
        <v>-</v>
      </c>
      <c r="CK102" s="480" t="str">
        <f t="shared" si="99"/>
        <v>-</v>
      </c>
      <c r="CL102" s="480" t="str">
        <f t="shared" si="100"/>
        <v>-</v>
      </c>
      <c r="CM102" s="482" t="str">
        <f t="shared" si="101"/>
        <v>-</v>
      </c>
      <c r="CN102" s="483" t="str">
        <f t="shared" si="102"/>
        <v>-</v>
      </c>
      <c r="CO102" s="483" t="str">
        <f t="shared" si="103"/>
        <v>-</v>
      </c>
      <c r="CP102" s="483" t="str">
        <f t="shared" si="104"/>
        <v>-</v>
      </c>
      <c r="CQ102" s="493" t="str">
        <f t="shared" si="105"/>
        <v>-</v>
      </c>
      <c r="CR102" s="487" t="str">
        <f t="shared" si="106"/>
        <v>-</v>
      </c>
      <c r="CS102" s="490" t="str">
        <f t="shared" si="107"/>
        <v>-</v>
      </c>
      <c r="CT102" s="485" t="str">
        <f t="shared" si="108"/>
        <v>-</v>
      </c>
      <c r="CU102" s="485" t="str">
        <f t="shared" si="109"/>
        <v>-</v>
      </c>
      <c r="CV102" s="489" t="str">
        <f t="shared" si="110"/>
        <v>-</v>
      </c>
    </row>
    <row r="103" spans="6:100" x14ac:dyDescent="0.2">
      <c r="F103" s="495" t="str">
        <f t="shared" si="88"/>
        <v>-</v>
      </c>
      <c r="G103" s="495">
        <f t="shared" si="117"/>
        <v>0</v>
      </c>
      <c r="I103" s="456" t="str">
        <f t="shared" si="118"/>
        <v>-</v>
      </c>
      <c r="J103" s="516" t="str">
        <f t="shared" si="134"/>
        <v>-</v>
      </c>
      <c r="K103" s="516" t="str">
        <f t="shared" si="134"/>
        <v>-</v>
      </c>
      <c r="L103" s="516" t="str">
        <f t="shared" si="134"/>
        <v>-</v>
      </c>
      <c r="M103" s="516" t="str">
        <f t="shared" si="134"/>
        <v>-</v>
      </c>
      <c r="N103" s="516" t="str">
        <f t="shared" si="134"/>
        <v>-</v>
      </c>
      <c r="O103" s="516" t="str">
        <f t="shared" si="134"/>
        <v>-</v>
      </c>
      <c r="P103" s="516" t="str">
        <f t="shared" si="134"/>
        <v>-</v>
      </c>
      <c r="Q103" s="516" t="str">
        <f t="shared" si="134"/>
        <v>-</v>
      </c>
      <c r="R103" s="516" t="str">
        <f t="shared" si="134"/>
        <v>-</v>
      </c>
      <c r="S103" s="516" t="str">
        <f t="shared" si="134"/>
        <v>-</v>
      </c>
      <c r="T103" s="516" t="str">
        <f t="shared" si="135"/>
        <v>-</v>
      </c>
      <c r="U103" s="516" t="str">
        <f t="shared" si="135"/>
        <v>-</v>
      </c>
      <c r="V103" s="516" t="str">
        <f t="shared" si="135"/>
        <v>-</v>
      </c>
      <c r="W103" s="516" t="str">
        <f t="shared" si="135"/>
        <v>-</v>
      </c>
      <c r="X103" s="516" t="str">
        <f t="shared" si="135"/>
        <v>-</v>
      </c>
      <c r="Y103" s="516" t="str">
        <f t="shared" si="135"/>
        <v>-</v>
      </c>
      <c r="Z103" s="516" t="str">
        <f t="shared" si="135"/>
        <v>-</v>
      </c>
      <c r="AA103" s="516" t="str">
        <f t="shared" si="135"/>
        <v>-</v>
      </c>
      <c r="AB103" s="516" t="str">
        <f t="shared" si="135"/>
        <v>-</v>
      </c>
      <c r="AC103" s="516" t="str">
        <f t="shared" si="135"/>
        <v>-</v>
      </c>
      <c r="AD103" s="516" t="str">
        <f t="shared" si="136"/>
        <v>-</v>
      </c>
      <c r="AE103" s="516" t="str">
        <f t="shared" si="136"/>
        <v>-</v>
      </c>
      <c r="AF103" s="516" t="str">
        <f t="shared" si="136"/>
        <v>-</v>
      </c>
      <c r="AG103" s="516" t="str">
        <f t="shared" si="136"/>
        <v>-</v>
      </c>
      <c r="AH103" s="516" t="str">
        <f t="shared" si="136"/>
        <v>-</v>
      </c>
      <c r="AI103" s="516" t="str">
        <f t="shared" si="136"/>
        <v>-</v>
      </c>
      <c r="AJ103" s="516" t="str">
        <f t="shared" si="136"/>
        <v>-</v>
      </c>
      <c r="AK103" s="516" t="str">
        <f t="shared" si="136"/>
        <v>-</v>
      </c>
      <c r="AL103" s="516" t="str">
        <f t="shared" si="136"/>
        <v>-</v>
      </c>
      <c r="AM103" s="516" t="str">
        <f t="shared" si="136"/>
        <v>-</v>
      </c>
      <c r="AN103" s="516" t="str">
        <f t="shared" si="137"/>
        <v>-</v>
      </c>
      <c r="AO103" s="516" t="str">
        <f t="shared" si="137"/>
        <v>-</v>
      </c>
      <c r="AP103" s="516" t="str">
        <f t="shared" si="137"/>
        <v>-</v>
      </c>
      <c r="AQ103" s="516" t="str">
        <f t="shared" si="137"/>
        <v>-</v>
      </c>
      <c r="AR103" s="516" t="str">
        <f t="shared" si="137"/>
        <v>-</v>
      </c>
      <c r="AS103" s="516" t="str">
        <f t="shared" si="137"/>
        <v>-</v>
      </c>
      <c r="AT103" s="516" t="str">
        <f t="shared" si="137"/>
        <v>-</v>
      </c>
      <c r="AU103" s="516" t="str">
        <f t="shared" si="137"/>
        <v>-</v>
      </c>
      <c r="AV103" s="516" t="str">
        <f t="shared" si="137"/>
        <v>-</v>
      </c>
      <c r="AW103" s="516" t="str">
        <f t="shared" si="137"/>
        <v>-</v>
      </c>
      <c r="AX103" s="516" t="str">
        <f t="shared" si="138"/>
        <v>-</v>
      </c>
      <c r="AY103" s="516" t="str">
        <f t="shared" si="138"/>
        <v>-</v>
      </c>
      <c r="AZ103" s="516" t="str">
        <f t="shared" si="138"/>
        <v>-</v>
      </c>
      <c r="BA103" s="516" t="str">
        <f t="shared" si="138"/>
        <v>-</v>
      </c>
      <c r="BB103" s="516" t="str">
        <f t="shared" si="138"/>
        <v>-</v>
      </c>
      <c r="BC103" s="516" t="str">
        <f t="shared" si="138"/>
        <v>-</v>
      </c>
      <c r="BD103" s="516" t="str">
        <f t="shared" si="138"/>
        <v>-</v>
      </c>
      <c r="BE103" s="516" t="str">
        <f t="shared" si="138"/>
        <v>-</v>
      </c>
      <c r="BF103" s="516" t="str">
        <f t="shared" si="138"/>
        <v>-</v>
      </c>
      <c r="BG103" s="516" t="str">
        <f t="shared" si="138"/>
        <v>-</v>
      </c>
      <c r="BH103" s="516" t="str">
        <f t="shared" si="139"/>
        <v>-</v>
      </c>
      <c r="BI103" s="516" t="str">
        <f t="shared" si="139"/>
        <v>-</v>
      </c>
      <c r="BJ103" s="516" t="str">
        <f t="shared" si="139"/>
        <v>-</v>
      </c>
      <c r="BK103" s="516" t="str">
        <f t="shared" si="139"/>
        <v>-</v>
      </c>
      <c r="BL103" s="516" t="str">
        <f t="shared" si="139"/>
        <v>-</v>
      </c>
      <c r="BM103" s="516" t="str">
        <f t="shared" si="139"/>
        <v>-</v>
      </c>
      <c r="BN103" s="516" t="str">
        <f t="shared" si="139"/>
        <v>-</v>
      </c>
      <c r="BO103" s="516" t="str">
        <f t="shared" si="139"/>
        <v>-</v>
      </c>
      <c r="BP103" s="516" t="str">
        <f t="shared" si="139"/>
        <v>-</v>
      </c>
      <c r="BQ103" s="516" t="str">
        <f t="shared" si="139"/>
        <v>-</v>
      </c>
      <c r="BR103" s="516" t="str">
        <f t="shared" si="119"/>
        <v>-------</v>
      </c>
      <c r="BS103" s="516" t="str">
        <f t="shared" si="120"/>
        <v>-</v>
      </c>
      <c r="BT103" s="454" t="str">
        <f>IF(INDEX(BR:BR,ROW())&lt;&gt;"-------",VLOOKUP($BR103,'CS Protocol Def'!$B:$O,12,FALSE),"-")</f>
        <v>-</v>
      </c>
      <c r="BU103" s="454" t="str">
        <f>IF(INDEX(BR:BR,ROW())&lt;&gt;"-------",VLOOKUP(INDEX(BR:BR,ROW()),'CS Protocol Def'!$B:$O,13,FALSE),"-")</f>
        <v>-</v>
      </c>
      <c r="BV103" s="454" t="str">
        <f>IF(INDEX(BR:BR,ROW())&lt;&gt;"-------",VLOOKUP($BR103,'CS Protocol Def'!$B:$P,15,FALSE),"-")</f>
        <v>-</v>
      </c>
      <c r="BW103" s="455" t="str">
        <f t="shared" si="121"/>
        <v>-</v>
      </c>
      <c r="BX103" s="515" t="str">
        <f>IF(INDEX(BR:BR,ROW())&lt;&gt;"-------",VLOOKUP($BR103,'CS Protocol Def'!$B:$Q,16,FALSE),"-")</f>
        <v>-</v>
      </c>
      <c r="BY103" s="455" t="str">
        <f>IF(INDEX(BR:BR,ROW())&lt;&gt;"-------",VLOOKUP(TEXT(BIN2DEC(CONCATENATE(K103,L103,M103,N103,O103,P103,Q103,R103,S103,T103)),"#"),'Country Codes'!A:B,2,FALSE),"-")</f>
        <v>-</v>
      </c>
      <c r="BZ103" s="491" t="str">
        <f>IF(BT103=BZ$3,VLOOKUP(CONCATENATE(X103,Y103,Z103,AA103,AB103,AC103),Characters!$B$3:$F$41,5,FALSE)&amp;
VLOOKUP(CONCATENATE(AD103,AE103,AF103,AG103,AH103,AI103),Characters!$B$3:$F$41,5,FALSE)&amp;
VLOOKUP(CONCATENATE(AJ103,AK103,AL103,AM103,AN103,AO103),Characters!$B$3:$F$41,5,FALSE)&amp;
VLOOKUP(CONCATENATE(AP103,AQ103,AR103,AS103,AT103,AU103),Characters!$B$3:$F$41,5,FALSE)&amp;
VLOOKUP(CONCATENATE(AV103,AW103,AX103,AY103,AZ103,BA103),Characters!$B$3:$F$41,5,FALSE)&amp;
VLOOKUP(CONCATENATE(BB103,BC103,BD103,BE103,BF103,BG103),Characters!$B$3:$F$41,5,FALSE)&amp;
VLOOKUP(CONCATENATE(BH103,BI103,BJ103,BK103,BL103,BM103),Characters!$B$3:$F$41,5,FALSE),"-")</f>
        <v>-</v>
      </c>
      <c r="CA103" s="471" t="str">
        <f t="shared" si="89"/>
        <v>-</v>
      </c>
      <c r="CB103" s="473" t="str">
        <f t="shared" si="90"/>
        <v>-</v>
      </c>
      <c r="CC103" s="475" t="str">
        <f t="shared" si="91"/>
        <v>-</v>
      </c>
      <c r="CD103" s="476" t="str">
        <f t="shared" si="92"/>
        <v>-</v>
      </c>
      <c r="CE103" s="476" t="str">
        <f t="shared" si="93"/>
        <v>-</v>
      </c>
      <c r="CF103" s="476" t="str">
        <f t="shared" si="94"/>
        <v>-</v>
      </c>
      <c r="CG103" s="476" t="str">
        <f t="shared" si="95"/>
        <v>-</v>
      </c>
      <c r="CH103" s="478" t="str">
        <f t="shared" si="96"/>
        <v>-</v>
      </c>
      <c r="CI103" s="480" t="str">
        <f t="shared" si="97"/>
        <v>-</v>
      </c>
      <c r="CJ103" s="480" t="str">
        <f t="shared" si="98"/>
        <v>-</v>
      </c>
      <c r="CK103" s="480" t="str">
        <f t="shared" si="99"/>
        <v>-</v>
      </c>
      <c r="CL103" s="480" t="str">
        <f t="shared" si="100"/>
        <v>-</v>
      </c>
      <c r="CM103" s="482" t="str">
        <f t="shared" si="101"/>
        <v>-</v>
      </c>
      <c r="CN103" s="483" t="str">
        <f t="shared" si="102"/>
        <v>-</v>
      </c>
      <c r="CO103" s="483" t="str">
        <f t="shared" si="103"/>
        <v>-</v>
      </c>
      <c r="CP103" s="483" t="str">
        <f t="shared" si="104"/>
        <v>-</v>
      </c>
      <c r="CQ103" s="493" t="str">
        <f t="shared" si="105"/>
        <v>-</v>
      </c>
      <c r="CR103" s="487" t="str">
        <f t="shared" si="106"/>
        <v>-</v>
      </c>
      <c r="CS103" s="490" t="str">
        <f t="shared" si="107"/>
        <v>-</v>
      </c>
      <c r="CT103" s="485" t="str">
        <f t="shared" si="108"/>
        <v>-</v>
      </c>
      <c r="CU103" s="485" t="str">
        <f t="shared" si="109"/>
        <v>-</v>
      </c>
      <c r="CV103" s="489" t="str">
        <f t="shared" si="110"/>
        <v>-</v>
      </c>
    </row>
    <row r="104" spans="6:100" x14ac:dyDescent="0.2">
      <c r="F104" s="495" t="str">
        <f t="shared" si="88"/>
        <v>-</v>
      </c>
      <c r="G104" s="495">
        <f t="shared" si="117"/>
        <v>0</v>
      </c>
      <c r="I104" s="456" t="str">
        <f t="shared" si="118"/>
        <v>-</v>
      </c>
      <c r="J104" s="516" t="str">
        <f t="shared" si="134"/>
        <v>-</v>
      </c>
      <c r="K104" s="516" t="str">
        <f t="shared" si="134"/>
        <v>-</v>
      </c>
      <c r="L104" s="516" t="str">
        <f t="shared" si="134"/>
        <v>-</v>
      </c>
      <c r="M104" s="516" t="str">
        <f t="shared" si="134"/>
        <v>-</v>
      </c>
      <c r="N104" s="516" t="str">
        <f t="shared" si="134"/>
        <v>-</v>
      </c>
      <c r="O104" s="516" t="str">
        <f t="shared" si="134"/>
        <v>-</v>
      </c>
      <c r="P104" s="516" t="str">
        <f t="shared" si="134"/>
        <v>-</v>
      </c>
      <c r="Q104" s="516" t="str">
        <f t="shared" si="134"/>
        <v>-</v>
      </c>
      <c r="R104" s="516" t="str">
        <f t="shared" si="134"/>
        <v>-</v>
      </c>
      <c r="S104" s="516" t="str">
        <f t="shared" si="134"/>
        <v>-</v>
      </c>
      <c r="T104" s="516" t="str">
        <f t="shared" si="135"/>
        <v>-</v>
      </c>
      <c r="U104" s="516" t="str">
        <f t="shared" si="135"/>
        <v>-</v>
      </c>
      <c r="V104" s="516" t="str">
        <f t="shared" si="135"/>
        <v>-</v>
      </c>
      <c r="W104" s="516" t="str">
        <f t="shared" si="135"/>
        <v>-</v>
      </c>
      <c r="X104" s="516" t="str">
        <f t="shared" si="135"/>
        <v>-</v>
      </c>
      <c r="Y104" s="516" t="str">
        <f t="shared" si="135"/>
        <v>-</v>
      </c>
      <c r="Z104" s="516" t="str">
        <f t="shared" si="135"/>
        <v>-</v>
      </c>
      <c r="AA104" s="516" t="str">
        <f t="shared" si="135"/>
        <v>-</v>
      </c>
      <c r="AB104" s="516" t="str">
        <f t="shared" si="135"/>
        <v>-</v>
      </c>
      <c r="AC104" s="516" t="str">
        <f t="shared" si="135"/>
        <v>-</v>
      </c>
      <c r="AD104" s="516" t="str">
        <f t="shared" si="136"/>
        <v>-</v>
      </c>
      <c r="AE104" s="516" t="str">
        <f t="shared" si="136"/>
        <v>-</v>
      </c>
      <c r="AF104" s="516" t="str">
        <f t="shared" si="136"/>
        <v>-</v>
      </c>
      <c r="AG104" s="516" t="str">
        <f t="shared" si="136"/>
        <v>-</v>
      </c>
      <c r="AH104" s="516" t="str">
        <f t="shared" si="136"/>
        <v>-</v>
      </c>
      <c r="AI104" s="516" t="str">
        <f t="shared" si="136"/>
        <v>-</v>
      </c>
      <c r="AJ104" s="516" t="str">
        <f t="shared" si="136"/>
        <v>-</v>
      </c>
      <c r="AK104" s="516" t="str">
        <f t="shared" si="136"/>
        <v>-</v>
      </c>
      <c r="AL104" s="516" t="str">
        <f t="shared" si="136"/>
        <v>-</v>
      </c>
      <c r="AM104" s="516" t="str">
        <f t="shared" si="136"/>
        <v>-</v>
      </c>
      <c r="AN104" s="516" t="str">
        <f t="shared" si="137"/>
        <v>-</v>
      </c>
      <c r="AO104" s="516" t="str">
        <f t="shared" si="137"/>
        <v>-</v>
      </c>
      <c r="AP104" s="516" t="str">
        <f t="shared" si="137"/>
        <v>-</v>
      </c>
      <c r="AQ104" s="516" t="str">
        <f t="shared" si="137"/>
        <v>-</v>
      </c>
      <c r="AR104" s="516" t="str">
        <f t="shared" si="137"/>
        <v>-</v>
      </c>
      <c r="AS104" s="516" t="str">
        <f t="shared" si="137"/>
        <v>-</v>
      </c>
      <c r="AT104" s="516" t="str">
        <f t="shared" si="137"/>
        <v>-</v>
      </c>
      <c r="AU104" s="516" t="str">
        <f t="shared" si="137"/>
        <v>-</v>
      </c>
      <c r="AV104" s="516" t="str">
        <f t="shared" si="137"/>
        <v>-</v>
      </c>
      <c r="AW104" s="516" t="str">
        <f t="shared" si="137"/>
        <v>-</v>
      </c>
      <c r="AX104" s="516" t="str">
        <f t="shared" si="138"/>
        <v>-</v>
      </c>
      <c r="AY104" s="516" t="str">
        <f t="shared" si="138"/>
        <v>-</v>
      </c>
      <c r="AZ104" s="516" t="str">
        <f t="shared" si="138"/>
        <v>-</v>
      </c>
      <c r="BA104" s="516" t="str">
        <f t="shared" si="138"/>
        <v>-</v>
      </c>
      <c r="BB104" s="516" t="str">
        <f t="shared" si="138"/>
        <v>-</v>
      </c>
      <c r="BC104" s="516" t="str">
        <f t="shared" si="138"/>
        <v>-</v>
      </c>
      <c r="BD104" s="516" t="str">
        <f t="shared" si="138"/>
        <v>-</v>
      </c>
      <c r="BE104" s="516" t="str">
        <f t="shared" si="138"/>
        <v>-</v>
      </c>
      <c r="BF104" s="516" t="str">
        <f t="shared" si="138"/>
        <v>-</v>
      </c>
      <c r="BG104" s="516" t="str">
        <f t="shared" si="138"/>
        <v>-</v>
      </c>
      <c r="BH104" s="516" t="str">
        <f t="shared" si="139"/>
        <v>-</v>
      </c>
      <c r="BI104" s="516" t="str">
        <f t="shared" si="139"/>
        <v>-</v>
      </c>
      <c r="BJ104" s="516" t="str">
        <f t="shared" si="139"/>
        <v>-</v>
      </c>
      <c r="BK104" s="516" t="str">
        <f t="shared" si="139"/>
        <v>-</v>
      </c>
      <c r="BL104" s="516" t="str">
        <f t="shared" si="139"/>
        <v>-</v>
      </c>
      <c r="BM104" s="516" t="str">
        <f t="shared" si="139"/>
        <v>-</v>
      </c>
      <c r="BN104" s="516" t="str">
        <f t="shared" si="139"/>
        <v>-</v>
      </c>
      <c r="BO104" s="516" t="str">
        <f t="shared" si="139"/>
        <v>-</v>
      </c>
      <c r="BP104" s="516" t="str">
        <f t="shared" si="139"/>
        <v>-</v>
      </c>
      <c r="BQ104" s="516" t="str">
        <f t="shared" si="139"/>
        <v>-</v>
      </c>
      <c r="BR104" s="516" t="str">
        <f t="shared" si="119"/>
        <v>-------</v>
      </c>
      <c r="BS104" s="516" t="str">
        <f t="shared" si="120"/>
        <v>-</v>
      </c>
      <c r="BT104" s="454" t="str">
        <f>IF(INDEX(BR:BR,ROW())&lt;&gt;"-------",VLOOKUP($BR104,'CS Protocol Def'!$B:$O,12,FALSE),"-")</f>
        <v>-</v>
      </c>
      <c r="BU104" s="454" t="str">
        <f>IF(INDEX(BR:BR,ROW())&lt;&gt;"-------",VLOOKUP(INDEX(BR:BR,ROW()),'CS Protocol Def'!$B:$O,13,FALSE),"-")</f>
        <v>-</v>
      </c>
      <c r="BV104" s="454" t="str">
        <f>IF(INDEX(BR:BR,ROW())&lt;&gt;"-------",VLOOKUP($BR104,'CS Protocol Def'!$B:$P,15,FALSE),"-")</f>
        <v>-</v>
      </c>
      <c r="BW104" s="455" t="str">
        <f t="shared" si="121"/>
        <v>-</v>
      </c>
      <c r="BX104" s="515" t="str">
        <f>IF(INDEX(BR:BR,ROW())&lt;&gt;"-------",VLOOKUP($BR104,'CS Protocol Def'!$B:$Q,16,FALSE),"-")</f>
        <v>-</v>
      </c>
      <c r="BY104" s="455" t="str">
        <f>IF(INDEX(BR:BR,ROW())&lt;&gt;"-------",VLOOKUP(TEXT(BIN2DEC(CONCATENATE(K104,L104,M104,N104,O104,P104,Q104,R104,S104,T104)),"#"),'Country Codes'!A:B,2,FALSE),"-")</f>
        <v>-</v>
      </c>
      <c r="BZ104" s="491" t="str">
        <f>IF(BT104=BZ$3,VLOOKUP(CONCATENATE(X104,Y104,Z104,AA104,AB104,AC104),Characters!$B$3:$F$41,5,FALSE)&amp;
VLOOKUP(CONCATENATE(AD104,AE104,AF104,AG104,AH104,AI104),Characters!$B$3:$F$41,5,FALSE)&amp;
VLOOKUP(CONCATENATE(AJ104,AK104,AL104,AM104,AN104,AO104),Characters!$B$3:$F$41,5,FALSE)&amp;
VLOOKUP(CONCATENATE(AP104,AQ104,AR104,AS104,AT104,AU104),Characters!$B$3:$F$41,5,FALSE)&amp;
VLOOKUP(CONCATENATE(AV104,AW104,AX104,AY104,AZ104,BA104),Characters!$B$3:$F$41,5,FALSE)&amp;
VLOOKUP(CONCATENATE(BB104,BC104,BD104,BE104,BF104,BG104),Characters!$B$3:$F$41,5,FALSE)&amp;
VLOOKUP(CONCATENATE(BH104,BI104,BJ104,BK104,BL104,BM104),Characters!$B$3:$F$41,5,FALSE),"-")</f>
        <v>-</v>
      </c>
      <c r="CA104" s="471" t="str">
        <f t="shared" si="89"/>
        <v>-</v>
      </c>
      <c r="CB104" s="473" t="str">
        <f t="shared" si="90"/>
        <v>-</v>
      </c>
      <c r="CC104" s="475" t="str">
        <f t="shared" si="91"/>
        <v>-</v>
      </c>
      <c r="CD104" s="476" t="str">
        <f t="shared" si="92"/>
        <v>-</v>
      </c>
      <c r="CE104" s="476" t="str">
        <f t="shared" si="93"/>
        <v>-</v>
      </c>
      <c r="CF104" s="476" t="str">
        <f t="shared" si="94"/>
        <v>-</v>
      </c>
      <c r="CG104" s="476" t="str">
        <f t="shared" si="95"/>
        <v>-</v>
      </c>
      <c r="CH104" s="478" t="str">
        <f t="shared" si="96"/>
        <v>-</v>
      </c>
      <c r="CI104" s="480" t="str">
        <f t="shared" si="97"/>
        <v>-</v>
      </c>
      <c r="CJ104" s="480" t="str">
        <f t="shared" si="98"/>
        <v>-</v>
      </c>
      <c r="CK104" s="480" t="str">
        <f t="shared" si="99"/>
        <v>-</v>
      </c>
      <c r="CL104" s="480" t="str">
        <f t="shared" si="100"/>
        <v>-</v>
      </c>
      <c r="CM104" s="482" t="str">
        <f t="shared" si="101"/>
        <v>-</v>
      </c>
      <c r="CN104" s="483" t="str">
        <f t="shared" si="102"/>
        <v>-</v>
      </c>
      <c r="CO104" s="483" t="str">
        <f t="shared" si="103"/>
        <v>-</v>
      </c>
      <c r="CP104" s="483" t="str">
        <f t="shared" si="104"/>
        <v>-</v>
      </c>
      <c r="CQ104" s="493" t="str">
        <f t="shared" si="105"/>
        <v>-</v>
      </c>
      <c r="CR104" s="487" t="str">
        <f t="shared" si="106"/>
        <v>-</v>
      </c>
      <c r="CS104" s="490" t="str">
        <f t="shared" si="107"/>
        <v>-</v>
      </c>
      <c r="CT104" s="485" t="str">
        <f t="shared" si="108"/>
        <v>-</v>
      </c>
      <c r="CU104" s="485" t="str">
        <f t="shared" si="109"/>
        <v>-</v>
      </c>
      <c r="CV104" s="489" t="str">
        <f t="shared" si="110"/>
        <v>-</v>
      </c>
    </row>
    <row r="105" spans="6:100" x14ac:dyDescent="0.2">
      <c r="F105" s="495" t="str">
        <f t="shared" si="88"/>
        <v>-</v>
      </c>
      <c r="G105" s="495">
        <f t="shared" si="117"/>
        <v>0</v>
      </c>
      <c r="I105" s="456" t="str">
        <f t="shared" si="118"/>
        <v>-</v>
      </c>
      <c r="J105" s="516" t="str">
        <f t="shared" ref="J105:S114" si="140">IF(LEN(INDEX($I:$I,ROW()))=60,MID(INDEX($I:$I,ROW()),INDEX($4:$4,COLUMN())-25,1),"-")</f>
        <v>-</v>
      </c>
      <c r="K105" s="516" t="str">
        <f t="shared" si="140"/>
        <v>-</v>
      </c>
      <c r="L105" s="516" t="str">
        <f t="shared" si="140"/>
        <v>-</v>
      </c>
      <c r="M105" s="516" t="str">
        <f t="shared" si="140"/>
        <v>-</v>
      </c>
      <c r="N105" s="516" t="str">
        <f t="shared" si="140"/>
        <v>-</v>
      </c>
      <c r="O105" s="516" t="str">
        <f t="shared" si="140"/>
        <v>-</v>
      </c>
      <c r="P105" s="516" t="str">
        <f t="shared" si="140"/>
        <v>-</v>
      </c>
      <c r="Q105" s="516" t="str">
        <f t="shared" si="140"/>
        <v>-</v>
      </c>
      <c r="R105" s="516" t="str">
        <f t="shared" si="140"/>
        <v>-</v>
      </c>
      <c r="S105" s="516" t="str">
        <f t="shared" si="140"/>
        <v>-</v>
      </c>
      <c r="T105" s="516" t="str">
        <f t="shared" ref="T105:AC114" si="141">IF(LEN(INDEX($I:$I,ROW()))=60,MID(INDEX($I:$I,ROW()),INDEX($4:$4,COLUMN())-25,1),"-")</f>
        <v>-</v>
      </c>
      <c r="U105" s="516" t="str">
        <f t="shared" si="141"/>
        <v>-</v>
      </c>
      <c r="V105" s="516" t="str">
        <f t="shared" si="141"/>
        <v>-</v>
      </c>
      <c r="W105" s="516" t="str">
        <f t="shared" si="141"/>
        <v>-</v>
      </c>
      <c r="X105" s="516" t="str">
        <f t="shared" si="141"/>
        <v>-</v>
      </c>
      <c r="Y105" s="516" t="str">
        <f t="shared" si="141"/>
        <v>-</v>
      </c>
      <c r="Z105" s="516" t="str">
        <f t="shared" si="141"/>
        <v>-</v>
      </c>
      <c r="AA105" s="516" t="str">
        <f t="shared" si="141"/>
        <v>-</v>
      </c>
      <c r="AB105" s="516" t="str">
        <f t="shared" si="141"/>
        <v>-</v>
      </c>
      <c r="AC105" s="516" t="str">
        <f t="shared" si="141"/>
        <v>-</v>
      </c>
      <c r="AD105" s="516" t="str">
        <f t="shared" ref="AD105:AM114" si="142">IF(LEN(INDEX($I:$I,ROW()))=60,MID(INDEX($I:$I,ROW()),INDEX($4:$4,COLUMN())-25,1),"-")</f>
        <v>-</v>
      </c>
      <c r="AE105" s="516" t="str">
        <f t="shared" si="142"/>
        <v>-</v>
      </c>
      <c r="AF105" s="516" t="str">
        <f t="shared" si="142"/>
        <v>-</v>
      </c>
      <c r="AG105" s="516" t="str">
        <f t="shared" si="142"/>
        <v>-</v>
      </c>
      <c r="AH105" s="516" t="str">
        <f t="shared" si="142"/>
        <v>-</v>
      </c>
      <c r="AI105" s="516" t="str">
        <f t="shared" si="142"/>
        <v>-</v>
      </c>
      <c r="AJ105" s="516" t="str">
        <f t="shared" si="142"/>
        <v>-</v>
      </c>
      <c r="AK105" s="516" t="str">
        <f t="shared" si="142"/>
        <v>-</v>
      </c>
      <c r="AL105" s="516" t="str">
        <f t="shared" si="142"/>
        <v>-</v>
      </c>
      <c r="AM105" s="516" t="str">
        <f t="shared" si="142"/>
        <v>-</v>
      </c>
      <c r="AN105" s="516" t="str">
        <f t="shared" ref="AN105:AW114" si="143">IF(LEN(INDEX($I:$I,ROW()))=60,MID(INDEX($I:$I,ROW()),INDEX($4:$4,COLUMN())-25,1),"-")</f>
        <v>-</v>
      </c>
      <c r="AO105" s="516" t="str">
        <f t="shared" si="143"/>
        <v>-</v>
      </c>
      <c r="AP105" s="516" t="str">
        <f t="shared" si="143"/>
        <v>-</v>
      </c>
      <c r="AQ105" s="516" t="str">
        <f t="shared" si="143"/>
        <v>-</v>
      </c>
      <c r="AR105" s="516" t="str">
        <f t="shared" si="143"/>
        <v>-</v>
      </c>
      <c r="AS105" s="516" t="str">
        <f t="shared" si="143"/>
        <v>-</v>
      </c>
      <c r="AT105" s="516" t="str">
        <f t="shared" si="143"/>
        <v>-</v>
      </c>
      <c r="AU105" s="516" t="str">
        <f t="shared" si="143"/>
        <v>-</v>
      </c>
      <c r="AV105" s="516" t="str">
        <f t="shared" si="143"/>
        <v>-</v>
      </c>
      <c r="AW105" s="516" t="str">
        <f t="shared" si="143"/>
        <v>-</v>
      </c>
      <c r="AX105" s="516" t="str">
        <f t="shared" ref="AX105:BG114" si="144">IF(LEN(INDEX($I:$I,ROW()))=60,MID(INDEX($I:$I,ROW()),INDEX($4:$4,COLUMN())-25,1),"-")</f>
        <v>-</v>
      </c>
      <c r="AY105" s="516" t="str">
        <f t="shared" si="144"/>
        <v>-</v>
      </c>
      <c r="AZ105" s="516" t="str">
        <f t="shared" si="144"/>
        <v>-</v>
      </c>
      <c r="BA105" s="516" t="str">
        <f t="shared" si="144"/>
        <v>-</v>
      </c>
      <c r="BB105" s="516" t="str">
        <f t="shared" si="144"/>
        <v>-</v>
      </c>
      <c r="BC105" s="516" t="str">
        <f t="shared" si="144"/>
        <v>-</v>
      </c>
      <c r="BD105" s="516" t="str">
        <f t="shared" si="144"/>
        <v>-</v>
      </c>
      <c r="BE105" s="516" t="str">
        <f t="shared" si="144"/>
        <v>-</v>
      </c>
      <c r="BF105" s="516" t="str">
        <f t="shared" si="144"/>
        <v>-</v>
      </c>
      <c r="BG105" s="516" t="str">
        <f t="shared" si="144"/>
        <v>-</v>
      </c>
      <c r="BH105" s="516" t="str">
        <f t="shared" ref="BH105:BQ114" si="145">IF(LEN(INDEX($I:$I,ROW()))=60,MID(INDEX($I:$I,ROW()),INDEX($4:$4,COLUMN())-25,1),"-")</f>
        <v>-</v>
      </c>
      <c r="BI105" s="516" t="str">
        <f t="shared" si="145"/>
        <v>-</v>
      </c>
      <c r="BJ105" s="516" t="str">
        <f t="shared" si="145"/>
        <v>-</v>
      </c>
      <c r="BK105" s="516" t="str">
        <f t="shared" si="145"/>
        <v>-</v>
      </c>
      <c r="BL105" s="516" t="str">
        <f t="shared" si="145"/>
        <v>-</v>
      </c>
      <c r="BM105" s="516" t="str">
        <f t="shared" si="145"/>
        <v>-</v>
      </c>
      <c r="BN105" s="516" t="str">
        <f t="shared" si="145"/>
        <v>-</v>
      </c>
      <c r="BO105" s="516" t="str">
        <f t="shared" si="145"/>
        <v>-</v>
      </c>
      <c r="BP105" s="516" t="str">
        <f t="shared" si="145"/>
        <v>-</v>
      </c>
      <c r="BQ105" s="516" t="str">
        <f t="shared" si="145"/>
        <v>-</v>
      </c>
      <c r="BR105" s="516" t="str">
        <f t="shared" si="119"/>
        <v>-------</v>
      </c>
      <c r="BS105" s="516" t="str">
        <f t="shared" si="120"/>
        <v>-</v>
      </c>
      <c r="BT105" s="454" t="str">
        <f>IF(INDEX(BR:BR,ROW())&lt;&gt;"-------",VLOOKUP($BR105,'CS Protocol Def'!$B:$O,12,FALSE),"-")</f>
        <v>-</v>
      </c>
      <c r="BU105" s="454" t="str">
        <f>IF(INDEX(BR:BR,ROW())&lt;&gt;"-------",VLOOKUP(INDEX(BR:BR,ROW()),'CS Protocol Def'!$B:$O,13,FALSE),"-")</f>
        <v>-</v>
      </c>
      <c r="BV105" s="454" t="str">
        <f>IF(INDEX(BR:BR,ROW())&lt;&gt;"-------",VLOOKUP($BR105,'CS Protocol Def'!$B:$P,15,FALSE),"-")</f>
        <v>-</v>
      </c>
      <c r="BW105" s="455" t="str">
        <f t="shared" si="121"/>
        <v>-</v>
      </c>
      <c r="BX105" s="515" t="str">
        <f>IF(INDEX(BR:BR,ROW())&lt;&gt;"-------",VLOOKUP($BR105,'CS Protocol Def'!$B:$Q,16,FALSE),"-")</f>
        <v>-</v>
      </c>
      <c r="BY105" s="455" t="str">
        <f>IF(INDEX(BR:BR,ROW())&lt;&gt;"-------",VLOOKUP(TEXT(BIN2DEC(CONCATENATE(K105,L105,M105,N105,O105,P105,Q105,R105,S105,T105)),"#"),'Country Codes'!A:B,2,FALSE),"-")</f>
        <v>-</v>
      </c>
      <c r="BZ105" s="491" t="str">
        <f>IF(BT105=BZ$3,VLOOKUP(CONCATENATE(X105,Y105,Z105,AA105,AB105,AC105),Characters!$B$3:$F$41,5,FALSE)&amp;
VLOOKUP(CONCATENATE(AD105,AE105,AF105,AG105,AH105,AI105),Characters!$B$3:$F$41,5,FALSE)&amp;
VLOOKUP(CONCATENATE(AJ105,AK105,AL105,AM105,AN105,AO105),Characters!$B$3:$F$41,5,FALSE)&amp;
VLOOKUP(CONCATENATE(AP105,AQ105,AR105,AS105,AT105,AU105),Characters!$B$3:$F$41,5,FALSE)&amp;
VLOOKUP(CONCATENATE(AV105,AW105,AX105,AY105,AZ105,BA105),Characters!$B$3:$F$41,5,FALSE)&amp;
VLOOKUP(CONCATENATE(BB105,BC105,BD105,BE105,BF105,BG105),Characters!$B$3:$F$41,5,FALSE)&amp;
VLOOKUP(CONCATENATE(BH105,BI105,BJ105,BK105,BL105,BM105),Characters!$B$3:$F$41,5,FALSE),"-")</f>
        <v>-</v>
      </c>
      <c r="CA105" s="471" t="str">
        <f t="shared" si="89"/>
        <v>-</v>
      </c>
      <c r="CB105" s="473" t="str">
        <f t="shared" si="90"/>
        <v>-</v>
      </c>
      <c r="CC105" s="475" t="str">
        <f t="shared" si="91"/>
        <v>-</v>
      </c>
      <c r="CD105" s="476" t="str">
        <f t="shared" si="92"/>
        <v>-</v>
      </c>
      <c r="CE105" s="476" t="str">
        <f t="shared" si="93"/>
        <v>-</v>
      </c>
      <c r="CF105" s="476" t="str">
        <f t="shared" si="94"/>
        <v>-</v>
      </c>
      <c r="CG105" s="476" t="str">
        <f t="shared" si="95"/>
        <v>-</v>
      </c>
      <c r="CH105" s="478" t="str">
        <f t="shared" si="96"/>
        <v>-</v>
      </c>
      <c r="CI105" s="480" t="str">
        <f t="shared" si="97"/>
        <v>-</v>
      </c>
      <c r="CJ105" s="480" t="str">
        <f t="shared" si="98"/>
        <v>-</v>
      </c>
      <c r="CK105" s="480" t="str">
        <f t="shared" si="99"/>
        <v>-</v>
      </c>
      <c r="CL105" s="480" t="str">
        <f t="shared" si="100"/>
        <v>-</v>
      </c>
      <c r="CM105" s="482" t="str">
        <f t="shared" si="101"/>
        <v>-</v>
      </c>
      <c r="CN105" s="483" t="str">
        <f t="shared" si="102"/>
        <v>-</v>
      </c>
      <c r="CO105" s="483" t="str">
        <f t="shared" si="103"/>
        <v>-</v>
      </c>
      <c r="CP105" s="483" t="str">
        <f t="shared" si="104"/>
        <v>-</v>
      </c>
      <c r="CQ105" s="493" t="str">
        <f t="shared" si="105"/>
        <v>-</v>
      </c>
      <c r="CR105" s="487" t="str">
        <f t="shared" si="106"/>
        <v>-</v>
      </c>
      <c r="CS105" s="490" t="str">
        <f t="shared" si="107"/>
        <v>-</v>
      </c>
      <c r="CT105" s="485" t="str">
        <f t="shared" si="108"/>
        <v>-</v>
      </c>
      <c r="CU105" s="485" t="str">
        <f t="shared" si="109"/>
        <v>-</v>
      </c>
      <c r="CV105" s="489" t="str">
        <f t="shared" si="110"/>
        <v>-</v>
      </c>
    </row>
    <row r="106" spans="6:100" x14ac:dyDescent="0.2">
      <c r="F106" s="495" t="str">
        <f t="shared" si="88"/>
        <v>-</v>
      </c>
      <c r="G106" s="495">
        <f t="shared" si="117"/>
        <v>0</v>
      </c>
      <c r="I106" s="456" t="str">
        <f t="shared" si="118"/>
        <v>-</v>
      </c>
      <c r="J106" s="516" t="str">
        <f t="shared" si="140"/>
        <v>-</v>
      </c>
      <c r="K106" s="516" t="str">
        <f t="shared" si="140"/>
        <v>-</v>
      </c>
      <c r="L106" s="516" t="str">
        <f t="shared" si="140"/>
        <v>-</v>
      </c>
      <c r="M106" s="516" t="str">
        <f t="shared" si="140"/>
        <v>-</v>
      </c>
      <c r="N106" s="516" t="str">
        <f t="shared" si="140"/>
        <v>-</v>
      </c>
      <c r="O106" s="516" t="str">
        <f t="shared" si="140"/>
        <v>-</v>
      </c>
      <c r="P106" s="516" t="str">
        <f t="shared" si="140"/>
        <v>-</v>
      </c>
      <c r="Q106" s="516" t="str">
        <f t="shared" si="140"/>
        <v>-</v>
      </c>
      <c r="R106" s="516" t="str">
        <f t="shared" si="140"/>
        <v>-</v>
      </c>
      <c r="S106" s="516" t="str">
        <f t="shared" si="140"/>
        <v>-</v>
      </c>
      <c r="T106" s="516" t="str">
        <f t="shared" si="141"/>
        <v>-</v>
      </c>
      <c r="U106" s="516" t="str">
        <f t="shared" si="141"/>
        <v>-</v>
      </c>
      <c r="V106" s="516" t="str">
        <f t="shared" si="141"/>
        <v>-</v>
      </c>
      <c r="W106" s="516" t="str">
        <f t="shared" si="141"/>
        <v>-</v>
      </c>
      <c r="X106" s="516" t="str">
        <f t="shared" si="141"/>
        <v>-</v>
      </c>
      <c r="Y106" s="516" t="str">
        <f t="shared" si="141"/>
        <v>-</v>
      </c>
      <c r="Z106" s="516" t="str">
        <f t="shared" si="141"/>
        <v>-</v>
      </c>
      <c r="AA106" s="516" t="str">
        <f t="shared" si="141"/>
        <v>-</v>
      </c>
      <c r="AB106" s="516" t="str">
        <f t="shared" si="141"/>
        <v>-</v>
      </c>
      <c r="AC106" s="516" t="str">
        <f t="shared" si="141"/>
        <v>-</v>
      </c>
      <c r="AD106" s="516" t="str">
        <f t="shared" si="142"/>
        <v>-</v>
      </c>
      <c r="AE106" s="516" t="str">
        <f t="shared" si="142"/>
        <v>-</v>
      </c>
      <c r="AF106" s="516" t="str">
        <f t="shared" si="142"/>
        <v>-</v>
      </c>
      <c r="AG106" s="516" t="str">
        <f t="shared" si="142"/>
        <v>-</v>
      </c>
      <c r="AH106" s="516" t="str">
        <f t="shared" si="142"/>
        <v>-</v>
      </c>
      <c r="AI106" s="516" t="str">
        <f t="shared" si="142"/>
        <v>-</v>
      </c>
      <c r="AJ106" s="516" t="str">
        <f t="shared" si="142"/>
        <v>-</v>
      </c>
      <c r="AK106" s="516" t="str">
        <f t="shared" si="142"/>
        <v>-</v>
      </c>
      <c r="AL106" s="516" t="str">
        <f t="shared" si="142"/>
        <v>-</v>
      </c>
      <c r="AM106" s="516" t="str">
        <f t="shared" si="142"/>
        <v>-</v>
      </c>
      <c r="AN106" s="516" t="str">
        <f t="shared" si="143"/>
        <v>-</v>
      </c>
      <c r="AO106" s="516" t="str">
        <f t="shared" si="143"/>
        <v>-</v>
      </c>
      <c r="AP106" s="516" t="str">
        <f t="shared" si="143"/>
        <v>-</v>
      </c>
      <c r="AQ106" s="516" t="str">
        <f t="shared" si="143"/>
        <v>-</v>
      </c>
      <c r="AR106" s="516" t="str">
        <f t="shared" si="143"/>
        <v>-</v>
      </c>
      <c r="AS106" s="516" t="str">
        <f t="shared" si="143"/>
        <v>-</v>
      </c>
      <c r="AT106" s="516" t="str">
        <f t="shared" si="143"/>
        <v>-</v>
      </c>
      <c r="AU106" s="516" t="str">
        <f t="shared" si="143"/>
        <v>-</v>
      </c>
      <c r="AV106" s="516" t="str">
        <f t="shared" si="143"/>
        <v>-</v>
      </c>
      <c r="AW106" s="516" t="str">
        <f t="shared" si="143"/>
        <v>-</v>
      </c>
      <c r="AX106" s="516" t="str">
        <f t="shared" si="144"/>
        <v>-</v>
      </c>
      <c r="AY106" s="516" t="str">
        <f t="shared" si="144"/>
        <v>-</v>
      </c>
      <c r="AZ106" s="516" t="str">
        <f t="shared" si="144"/>
        <v>-</v>
      </c>
      <c r="BA106" s="516" t="str">
        <f t="shared" si="144"/>
        <v>-</v>
      </c>
      <c r="BB106" s="516" t="str">
        <f t="shared" si="144"/>
        <v>-</v>
      </c>
      <c r="BC106" s="516" t="str">
        <f t="shared" si="144"/>
        <v>-</v>
      </c>
      <c r="BD106" s="516" t="str">
        <f t="shared" si="144"/>
        <v>-</v>
      </c>
      <c r="BE106" s="516" t="str">
        <f t="shared" si="144"/>
        <v>-</v>
      </c>
      <c r="BF106" s="516" t="str">
        <f t="shared" si="144"/>
        <v>-</v>
      </c>
      <c r="BG106" s="516" t="str">
        <f t="shared" si="144"/>
        <v>-</v>
      </c>
      <c r="BH106" s="516" t="str">
        <f t="shared" si="145"/>
        <v>-</v>
      </c>
      <c r="BI106" s="516" t="str">
        <f t="shared" si="145"/>
        <v>-</v>
      </c>
      <c r="BJ106" s="516" t="str">
        <f t="shared" si="145"/>
        <v>-</v>
      </c>
      <c r="BK106" s="516" t="str">
        <f t="shared" si="145"/>
        <v>-</v>
      </c>
      <c r="BL106" s="516" t="str">
        <f t="shared" si="145"/>
        <v>-</v>
      </c>
      <c r="BM106" s="516" t="str">
        <f t="shared" si="145"/>
        <v>-</v>
      </c>
      <c r="BN106" s="516" t="str">
        <f t="shared" si="145"/>
        <v>-</v>
      </c>
      <c r="BO106" s="516" t="str">
        <f t="shared" si="145"/>
        <v>-</v>
      </c>
      <c r="BP106" s="516" t="str">
        <f t="shared" si="145"/>
        <v>-</v>
      </c>
      <c r="BQ106" s="516" t="str">
        <f t="shared" si="145"/>
        <v>-</v>
      </c>
      <c r="BR106" s="516" t="str">
        <f t="shared" si="119"/>
        <v>-------</v>
      </c>
      <c r="BS106" s="516" t="str">
        <f t="shared" si="120"/>
        <v>-</v>
      </c>
      <c r="BT106" s="454" t="str">
        <f>IF(INDEX(BR:BR,ROW())&lt;&gt;"-------",VLOOKUP($BR106,'CS Protocol Def'!$B:$O,12,FALSE),"-")</f>
        <v>-</v>
      </c>
      <c r="BU106" s="454" t="str">
        <f>IF(INDEX(BR:BR,ROW())&lt;&gt;"-------",VLOOKUP(INDEX(BR:BR,ROW()),'CS Protocol Def'!$B:$O,13,FALSE),"-")</f>
        <v>-</v>
      </c>
      <c r="BV106" s="454" t="str">
        <f>IF(INDEX(BR:BR,ROW())&lt;&gt;"-------",VLOOKUP($BR106,'CS Protocol Def'!$B:$P,15,FALSE),"-")</f>
        <v>-</v>
      </c>
      <c r="BW106" s="455" t="str">
        <f t="shared" si="121"/>
        <v>-</v>
      </c>
      <c r="BX106" s="515" t="str">
        <f>IF(INDEX(BR:BR,ROW())&lt;&gt;"-------",VLOOKUP($BR106,'CS Protocol Def'!$B:$Q,16,FALSE),"-")</f>
        <v>-</v>
      </c>
      <c r="BY106" s="455" t="str">
        <f>IF(INDEX(BR:BR,ROW())&lt;&gt;"-------",VLOOKUP(TEXT(BIN2DEC(CONCATENATE(K106,L106,M106,N106,O106,P106,Q106,R106,S106,T106)),"#"),'Country Codes'!A:B,2,FALSE),"-")</f>
        <v>-</v>
      </c>
      <c r="BZ106" s="491" t="str">
        <f>IF(BT106=BZ$3,VLOOKUP(CONCATENATE(X106,Y106,Z106,AA106,AB106,AC106),Characters!$B$3:$F$41,5,FALSE)&amp;
VLOOKUP(CONCATENATE(AD106,AE106,AF106,AG106,AH106,AI106),Characters!$B$3:$F$41,5,FALSE)&amp;
VLOOKUP(CONCATENATE(AJ106,AK106,AL106,AM106,AN106,AO106),Characters!$B$3:$F$41,5,FALSE)&amp;
VLOOKUP(CONCATENATE(AP106,AQ106,AR106,AS106,AT106,AU106),Characters!$B$3:$F$41,5,FALSE)&amp;
VLOOKUP(CONCATENATE(AV106,AW106,AX106,AY106,AZ106,BA106),Characters!$B$3:$F$41,5,FALSE)&amp;
VLOOKUP(CONCATENATE(BB106,BC106,BD106,BE106,BF106,BG106),Characters!$B$3:$F$41,5,FALSE)&amp;
VLOOKUP(CONCATENATE(BH106,BI106,BJ106,BK106,BL106,BM106),Characters!$B$3:$F$41,5,FALSE),"-")</f>
        <v>-</v>
      </c>
      <c r="CA106" s="471" t="str">
        <f t="shared" si="89"/>
        <v>-</v>
      </c>
      <c r="CB106" s="473" t="str">
        <f t="shared" si="90"/>
        <v>-</v>
      </c>
      <c r="CC106" s="475" t="str">
        <f t="shared" si="91"/>
        <v>-</v>
      </c>
      <c r="CD106" s="476" t="str">
        <f t="shared" si="92"/>
        <v>-</v>
      </c>
      <c r="CE106" s="476" t="str">
        <f t="shared" si="93"/>
        <v>-</v>
      </c>
      <c r="CF106" s="476" t="str">
        <f t="shared" si="94"/>
        <v>-</v>
      </c>
      <c r="CG106" s="476" t="str">
        <f t="shared" si="95"/>
        <v>-</v>
      </c>
      <c r="CH106" s="478" t="str">
        <f t="shared" si="96"/>
        <v>-</v>
      </c>
      <c r="CI106" s="480" t="str">
        <f t="shared" si="97"/>
        <v>-</v>
      </c>
      <c r="CJ106" s="480" t="str">
        <f t="shared" si="98"/>
        <v>-</v>
      </c>
      <c r="CK106" s="480" t="str">
        <f t="shared" si="99"/>
        <v>-</v>
      </c>
      <c r="CL106" s="480" t="str">
        <f t="shared" si="100"/>
        <v>-</v>
      </c>
      <c r="CM106" s="482" t="str">
        <f t="shared" si="101"/>
        <v>-</v>
      </c>
      <c r="CN106" s="483" t="str">
        <f t="shared" si="102"/>
        <v>-</v>
      </c>
      <c r="CO106" s="483" t="str">
        <f t="shared" si="103"/>
        <v>-</v>
      </c>
      <c r="CP106" s="483" t="str">
        <f t="shared" si="104"/>
        <v>-</v>
      </c>
      <c r="CQ106" s="493" t="str">
        <f t="shared" si="105"/>
        <v>-</v>
      </c>
      <c r="CR106" s="487" t="str">
        <f t="shared" si="106"/>
        <v>-</v>
      </c>
      <c r="CS106" s="490" t="str">
        <f t="shared" si="107"/>
        <v>-</v>
      </c>
      <c r="CT106" s="485" t="str">
        <f t="shared" si="108"/>
        <v>-</v>
      </c>
      <c r="CU106" s="485" t="str">
        <f t="shared" si="109"/>
        <v>-</v>
      </c>
      <c r="CV106" s="489" t="str">
        <f t="shared" si="110"/>
        <v>-</v>
      </c>
    </row>
    <row r="107" spans="6:100" x14ac:dyDescent="0.2">
      <c r="F107" s="495" t="str">
        <f t="shared" si="88"/>
        <v>-</v>
      </c>
      <c r="G107" s="495">
        <f t="shared" si="117"/>
        <v>0</v>
      </c>
      <c r="I107" s="456" t="str">
        <f t="shared" si="118"/>
        <v>-</v>
      </c>
      <c r="J107" s="516" t="str">
        <f t="shared" si="140"/>
        <v>-</v>
      </c>
      <c r="K107" s="516" t="str">
        <f t="shared" si="140"/>
        <v>-</v>
      </c>
      <c r="L107" s="516" t="str">
        <f t="shared" si="140"/>
        <v>-</v>
      </c>
      <c r="M107" s="516" t="str">
        <f t="shared" si="140"/>
        <v>-</v>
      </c>
      <c r="N107" s="516" t="str">
        <f t="shared" si="140"/>
        <v>-</v>
      </c>
      <c r="O107" s="516" t="str">
        <f t="shared" si="140"/>
        <v>-</v>
      </c>
      <c r="P107" s="516" t="str">
        <f t="shared" si="140"/>
        <v>-</v>
      </c>
      <c r="Q107" s="516" t="str">
        <f t="shared" si="140"/>
        <v>-</v>
      </c>
      <c r="R107" s="516" t="str">
        <f t="shared" si="140"/>
        <v>-</v>
      </c>
      <c r="S107" s="516" t="str">
        <f t="shared" si="140"/>
        <v>-</v>
      </c>
      <c r="T107" s="516" t="str">
        <f t="shared" si="141"/>
        <v>-</v>
      </c>
      <c r="U107" s="516" t="str">
        <f t="shared" si="141"/>
        <v>-</v>
      </c>
      <c r="V107" s="516" t="str">
        <f t="shared" si="141"/>
        <v>-</v>
      </c>
      <c r="W107" s="516" t="str">
        <f t="shared" si="141"/>
        <v>-</v>
      </c>
      <c r="X107" s="516" t="str">
        <f t="shared" si="141"/>
        <v>-</v>
      </c>
      <c r="Y107" s="516" t="str">
        <f t="shared" si="141"/>
        <v>-</v>
      </c>
      <c r="Z107" s="516" t="str">
        <f t="shared" si="141"/>
        <v>-</v>
      </c>
      <c r="AA107" s="516" t="str">
        <f t="shared" si="141"/>
        <v>-</v>
      </c>
      <c r="AB107" s="516" t="str">
        <f t="shared" si="141"/>
        <v>-</v>
      </c>
      <c r="AC107" s="516" t="str">
        <f t="shared" si="141"/>
        <v>-</v>
      </c>
      <c r="AD107" s="516" t="str">
        <f t="shared" si="142"/>
        <v>-</v>
      </c>
      <c r="AE107" s="516" t="str">
        <f t="shared" si="142"/>
        <v>-</v>
      </c>
      <c r="AF107" s="516" t="str">
        <f t="shared" si="142"/>
        <v>-</v>
      </c>
      <c r="AG107" s="516" t="str">
        <f t="shared" si="142"/>
        <v>-</v>
      </c>
      <c r="AH107" s="516" t="str">
        <f t="shared" si="142"/>
        <v>-</v>
      </c>
      <c r="AI107" s="516" t="str">
        <f t="shared" si="142"/>
        <v>-</v>
      </c>
      <c r="AJ107" s="516" t="str">
        <f t="shared" si="142"/>
        <v>-</v>
      </c>
      <c r="AK107" s="516" t="str">
        <f t="shared" si="142"/>
        <v>-</v>
      </c>
      <c r="AL107" s="516" t="str">
        <f t="shared" si="142"/>
        <v>-</v>
      </c>
      <c r="AM107" s="516" t="str">
        <f t="shared" si="142"/>
        <v>-</v>
      </c>
      <c r="AN107" s="516" t="str">
        <f t="shared" si="143"/>
        <v>-</v>
      </c>
      <c r="AO107" s="516" t="str">
        <f t="shared" si="143"/>
        <v>-</v>
      </c>
      <c r="AP107" s="516" t="str">
        <f t="shared" si="143"/>
        <v>-</v>
      </c>
      <c r="AQ107" s="516" t="str">
        <f t="shared" si="143"/>
        <v>-</v>
      </c>
      <c r="AR107" s="516" t="str">
        <f t="shared" si="143"/>
        <v>-</v>
      </c>
      <c r="AS107" s="516" t="str">
        <f t="shared" si="143"/>
        <v>-</v>
      </c>
      <c r="AT107" s="516" t="str">
        <f t="shared" si="143"/>
        <v>-</v>
      </c>
      <c r="AU107" s="516" t="str">
        <f t="shared" si="143"/>
        <v>-</v>
      </c>
      <c r="AV107" s="516" t="str">
        <f t="shared" si="143"/>
        <v>-</v>
      </c>
      <c r="AW107" s="516" t="str">
        <f t="shared" si="143"/>
        <v>-</v>
      </c>
      <c r="AX107" s="516" t="str">
        <f t="shared" si="144"/>
        <v>-</v>
      </c>
      <c r="AY107" s="516" t="str">
        <f t="shared" si="144"/>
        <v>-</v>
      </c>
      <c r="AZ107" s="516" t="str">
        <f t="shared" si="144"/>
        <v>-</v>
      </c>
      <c r="BA107" s="516" t="str">
        <f t="shared" si="144"/>
        <v>-</v>
      </c>
      <c r="BB107" s="516" t="str">
        <f t="shared" si="144"/>
        <v>-</v>
      </c>
      <c r="BC107" s="516" t="str">
        <f t="shared" si="144"/>
        <v>-</v>
      </c>
      <c r="BD107" s="516" t="str">
        <f t="shared" si="144"/>
        <v>-</v>
      </c>
      <c r="BE107" s="516" t="str">
        <f t="shared" si="144"/>
        <v>-</v>
      </c>
      <c r="BF107" s="516" t="str">
        <f t="shared" si="144"/>
        <v>-</v>
      </c>
      <c r="BG107" s="516" t="str">
        <f t="shared" si="144"/>
        <v>-</v>
      </c>
      <c r="BH107" s="516" t="str">
        <f t="shared" si="145"/>
        <v>-</v>
      </c>
      <c r="BI107" s="516" t="str">
        <f t="shared" si="145"/>
        <v>-</v>
      </c>
      <c r="BJ107" s="516" t="str">
        <f t="shared" si="145"/>
        <v>-</v>
      </c>
      <c r="BK107" s="516" t="str">
        <f t="shared" si="145"/>
        <v>-</v>
      </c>
      <c r="BL107" s="516" t="str">
        <f t="shared" si="145"/>
        <v>-</v>
      </c>
      <c r="BM107" s="516" t="str">
        <f t="shared" si="145"/>
        <v>-</v>
      </c>
      <c r="BN107" s="516" t="str">
        <f t="shared" si="145"/>
        <v>-</v>
      </c>
      <c r="BO107" s="516" t="str">
        <f t="shared" si="145"/>
        <v>-</v>
      </c>
      <c r="BP107" s="516" t="str">
        <f t="shared" si="145"/>
        <v>-</v>
      </c>
      <c r="BQ107" s="516" t="str">
        <f t="shared" si="145"/>
        <v>-</v>
      </c>
      <c r="BR107" s="516" t="str">
        <f t="shared" si="119"/>
        <v>-------</v>
      </c>
      <c r="BS107" s="516" t="str">
        <f t="shared" si="120"/>
        <v>-</v>
      </c>
      <c r="BT107" s="454" t="str">
        <f>IF(INDEX(BR:BR,ROW())&lt;&gt;"-------",VLOOKUP($BR107,'CS Protocol Def'!$B:$O,12,FALSE),"-")</f>
        <v>-</v>
      </c>
      <c r="BU107" s="454" t="str">
        <f>IF(INDEX(BR:BR,ROW())&lt;&gt;"-------",VLOOKUP(INDEX(BR:BR,ROW()),'CS Protocol Def'!$B:$O,13,FALSE),"-")</f>
        <v>-</v>
      </c>
      <c r="BV107" s="454" t="str">
        <f>IF(INDEX(BR:BR,ROW())&lt;&gt;"-------",VLOOKUP($BR107,'CS Protocol Def'!$B:$P,15,FALSE),"-")</f>
        <v>-</v>
      </c>
      <c r="BW107" s="455" t="str">
        <f t="shared" si="121"/>
        <v>-</v>
      </c>
      <c r="BX107" s="515" t="str">
        <f>IF(INDEX(BR:BR,ROW())&lt;&gt;"-------",VLOOKUP($BR107,'CS Protocol Def'!$B:$Q,16,FALSE),"-")</f>
        <v>-</v>
      </c>
      <c r="BY107" s="455" t="str">
        <f>IF(INDEX(BR:BR,ROW())&lt;&gt;"-------",VLOOKUP(TEXT(BIN2DEC(CONCATENATE(K107,L107,M107,N107,O107,P107,Q107,R107,S107,T107)),"#"),'Country Codes'!A:B,2,FALSE),"-")</f>
        <v>-</v>
      </c>
      <c r="BZ107" s="491" t="str">
        <f>IF(BT107=BZ$3,VLOOKUP(CONCATENATE(X107,Y107,Z107,AA107,AB107,AC107),Characters!$B$3:$F$41,5,FALSE)&amp;
VLOOKUP(CONCATENATE(AD107,AE107,AF107,AG107,AH107,AI107),Characters!$B$3:$F$41,5,FALSE)&amp;
VLOOKUP(CONCATENATE(AJ107,AK107,AL107,AM107,AN107,AO107),Characters!$B$3:$F$41,5,FALSE)&amp;
VLOOKUP(CONCATENATE(AP107,AQ107,AR107,AS107,AT107,AU107),Characters!$B$3:$F$41,5,FALSE)&amp;
VLOOKUP(CONCATENATE(AV107,AW107,AX107,AY107,AZ107,BA107),Characters!$B$3:$F$41,5,FALSE)&amp;
VLOOKUP(CONCATENATE(BB107,BC107,BD107,BE107,BF107,BG107),Characters!$B$3:$F$41,5,FALSE)&amp;
VLOOKUP(CONCATENATE(BH107,BI107,BJ107,BK107,BL107,BM107),Characters!$B$3:$F$41,5,FALSE),"-")</f>
        <v>-</v>
      </c>
      <c r="CA107" s="471" t="str">
        <f t="shared" si="89"/>
        <v>-</v>
      </c>
      <c r="CB107" s="473" t="str">
        <f t="shared" si="90"/>
        <v>-</v>
      </c>
      <c r="CC107" s="475" t="str">
        <f t="shared" si="91"/>
        <v>-</v>
      </c>
      <c r="CD107" s="476" t="str">
        <f t="shared" si="92"/>
        <v>-</v>
      </c>
      <c r="CE107" s="476" t="str">
        <f t="shared" si="93"/>
        <v>-</v>
      </c>
      <c r="CF107" s="476" t="str">
        <f t="shared" si="94"/>
        <v>-</v>
      </c>
      <c r="CG107" s="476" t="str">
        <f t="shared" si="95"/>
        <v>-</v>
      </c>
      <c r="CH107" s="478" t="str">
        <f t="shared" si="96"/>
        <v>-</v>
      </c>
      <c r="CI107" s="480" t="str">
        <f t="shared" si="97"/>
        <v>-</v>
      </c>
      <c r="CJ107" s="480" t="str">
        <f t="shared" si="98"/>
        <v>-</v>
      </c>
      <c r="CK107" s="480" t="str">
        <f t="shared" si="99"/>
        <v>-</v>
      </c>
      <c r="CL107" s="480" t="str">
        <f t="shared" si="100"/>
        <v>-</v>
      </c>
      <c r="CM107" s="482" t="str">
        <f t="shared" si="101"/>
        <v>-</v>
      </c>
      <c r="CN107" s="483" t="str">
        <f t="shared" si="102"/>
        <v>-</v>
      </c>
      <c r="CO107" s="483" t="str">
        <f t="shared" si="103"/>
        <v>-</v>
      </c>
      <c r="CP107" s="483" t="str">
        <f t="shared" si="104"/>
        <v>-</v>
      </c>
      <c r="CQ107" s="493" t="str">
        <f t="shared" si="105"/>
        <v>-</v>
      </c>
      <c r="CR107" s="487" t="str">
        <f t="shared" si="106"/>
        <v>-</v>
      </c>
      <c r="CS107" s="490" t="str">
        <f t="shared" si="107"/>
        <v>-</v>
      </c>
      <c r="CT107" s="485" t="str">
        <f t="shared" si="108"/>
        <v>-</v>
      </c>
      <c r="CU107" s="485" t="str">
        <f t="shared" si="109"/>
        <v>-</v>
      </c>
      <c r="CV107" s="489" t="str">
        <f t="shared" si="110"/>
        <v>-</v>
      </c>
    </row>
    <row r="108" spans="6:100" x14ac:dyDescent="0.2">
      <c r="F108" s="495" t="str">
        <f t="shared" si="88"/>
        <v>-</v>
      </c>
      <c r="G108" s="495">
        <f t="shared" si="117"/>
        <v>0</v>
      </c>
      <c r="I108" s="456" t="str">
        <f t="shared" si="118"/>
        <v>-</v>
      </c>
      <c r="J108" s="516" t="str">
        <f t="shared" si="140"/>
        <v>-</v>
      </c>
      <c r="K108" s="516" t="str">
        <f t="shared" si="140"/>
        <v>-</v>
      </c>
      <c r="L108" s="516" t="str">
        <f t="shared" si="140"/>
        <v>-</v>
      </c>
      <c r="M108" s="516" t="str">
        <f t="shared" si="140"/>
        <v>-</v>
      </c>
      <c r="N108" s="516" t="str">
        <f t="shared" si="140"/>
        <v>-</v>
      </c>
      <c r="O108" s="516" t="str">
        <f t="shared" si="140"/>
        <v>-</v>
      </c>
      <c r="P108" s="516" t="str">
        <f t="shared" si="140"/>
        <v>-</v>
      </c>
      <c r="Q108" s="516" t="str">
        <f t="shared" si="140"/>
        <v>-</v>
      </c>
      <c r="R108" s="516" t="str">
        <f t="shared" si="140"/>
        <v>-</v>
      </c>
      <c r="S108" s="516" t="str">
        <f t="shared" si="140"/>
        <v>-</v>
      </c>
      <c r="T108" s="516" t="str">
        <f t="shared" si="141"/>
        <v>-</v>
      </c>
      <c r="U108" s="516" t="str">
        <f t="shared" si="141"/>
        <v>-</v>
      </c>
      <c r="V108" s="516" t="str">
        <f t="shared" si="141"/>
        <v>-</v>
      </c>
      <c r="W108" s="516" t="str">
        <f t="shared" si="141"/>
        <v>-</v>
      </c>
      <c r="X108" s="516" t="str">
        <f t="shared" si="141"/>
        <v>-</v>
      </c>
      <c r="Y108" s="516" t="str">
        <f t="shared" si="141"/>
        <v>-</v>
      </c>
      <c r="Z108" s="516" t="str">
        <f t="shared" si="141"/>
        <v>-</v>
      </c>
      <c r="AA108" s="516" t="str">
        <f t="shared" si="141"/>
        <v>-</v>
      </c>
      <c r="AB108" s="516" t="str">
        <f t="shared" si="141"/>
        <v>-</v>
      </c>
      <c r="AC108" s="516" t="str">
        <f t="shared" si="141"/>
        <v>-</v>
      </c>
      <c r="AD108" s="516" t="str">
        <f t="shared" si="142"/>
        <v>-</v>
      </c>
      <c r="AE108" s="516" t="str">
        <f t="shared" si="142"/>
        <v>-</v>
      </c>
      <c r="AF108" s="516" t="str">
        <f t="shared" si="142"/>
        <v>-</v>
      </c>
      <c r="AG108" s="516" t="str">
        <f t="shared" si="142"/>
        <v>-</v>
      </c>
      <c r="AH108" s="516" t="str">
        <f t="shared" si="142"/>
        <v>-</v>
      </c>
      <c r="AI108" s="516" t="str">
        <f t="shared" si="142"/>
        <v>-</v>
      </c>
      <c r="AJ108" s="516" t="str">
        <f t="shared" si="142"/>
        <v>-</v>
      </c>
      <c r="AK108" s="516" t="str">
        <f t="shared" si="142"/>
        <v>-</v>
      </c>
      <c r="AL108" s="516" t="str">
        <f t="shared" si="142"/>
        <v>-</v>
      </c>
      <c r="AM108" s="516" t="str">
        <f t="shared" si="142"/>
        <v>-</v>
      </c>
      <c r="AN108" s="516" t="str">
        <f t="shared" si="143"/>
        <v>-</v>
      </c>
      <c r="AO108" s="516" t="str">
        <f t="shared" si="143"/>
        <v>-</v>
      </c>
      <c r="AP108" s="516" t="str">
        <f t="shared" si="143"/>
        <v>-</v>
      </c>
      <c r="AQ108" s="516" t="str">
        <f t="shared" si="143"/>
        <v>-</v>
      </c>
      <c r="AR108" s="516" t="str">
        <f t="shared" si="143"/>
        <v>-</v>
      </c>
      <c r="AS108" s="516" t="str">
        <f t="shared" si="143"/>
        <v>-</v>
      </c>
      <c r="AT108" s="516" t="str">
        <f t="shared" si="143"/>
        <v>-</v>
      </c>
      <c r="AU108" s="516" t="str">
        <f t="shared" si="143"/>
        <v>-</v>
      </c>
      <c r="AV108" s="516" t="str">
        <f t="shared" si="143"/>
        <v>-</v>
      </c>
      <c r="AW108" s="516" t="str">
        <f t="shared" si="143"/>
        <v>-</v>
      </c>
      <c r="AX108" s="516" t="str">
        <f t="shared" si="144"/>
        <v>-</v>
      </c>
      <c r="AY108" s="516" t="str">
        <f t="shared" si="144"/>
        <v>-</v>
      </c>
      <c r="AZ108" s="516" t="str">
        <f t="shared" si="144"/>
        <v>-</v>
      </c>
      <c r="BA108" s="516" t="str">
        <f t="shared" si="144"/>
        <v>-</v>
      </c>
      <c r="BB108" s="516" t="str">
        <f t="shared" si="144"/>
        <v>-</v>
      </c>
      <c r="BC108" s="516" t="str">
        <f t="shared" si="144"/>
        <v>-</v>
      </c>
      <c r="BD108" s="516" t="str">
        <f t="shared" si="144"/>
        <v>-</v>
      </c>
      <c r="BE108" s="516" t="str">
        <f t="shared" si="144"/>
        <v>-</v>
      </c>
      <c r="BF108" s="516" t="str">
        <f t="shared" si="144"/>
        <v>-</v>
      </c>
      <c r="BG108" s="516" t="str">
        <f t="shared" si="144"/>
        <v>-</v>
      </c>
      <c r="BH108" s="516" t="str">
        <f t="shared" si="145"/>
        <v>-</v>
      </c>
      <c r="BI108" s="516" t="str">
        <f t="shared" si="145"/>
        <v>-</v>
      </c>
      <c r="BJ108" s="516" t="str">
        <f t="shared" si="145"/>
        <v>-</v>
      </c>
      <c r="BK108" s="516" t="str">
        <f t="shared" si="145"/>
        <v>-</v>
      </c>
      <c r="BL108" s="516" t="str">
        <f t="shared" si="145"/>
        <v>-</v>
      </c>
      <c r="BM108" s="516" t="str">
        <f t="shared" si="145"/>
        <v>-</v>
      </c>
      <c r="BN108" s="516" t="str">
        <f t="shared" si="145"/>
        <v>-</v>
      </c>
      <c r="BO108" s="516" t="str">
        <f t="shared" si="145"/>
        <v>-</v>
      </c>
      <c r="BP108" s="516" t="str">
        <f t="shared" si="145"/>
        <v>-</v>
      </c>
      <c r="BQ108" s="516" t="str">
        <f t="shared" si="145"/>
        <v>-</v>
      </c>
      <c r="BR108" s="516" t="str">
        <f t="shared" si="119"/>
        <v>-------</v>
      </c>
      <c r="BS108" s="516" t="str">
        <f t="shared" si="120"/>
        <v>-</v>
      </c>
      <c r="BT108" s="454" t="str">
        <f>IF(INDEX(BR:BR,ROW())&lt;&gt;"-------",VLOOKUP($BR108,'CS Protocol Def'!$B:$O,12,FALSE),"-")</f>
        <v>-</v>
      </c>
      <c r="BU108" s="454" t="str">
        <f>IF(INDEX(BR:BR,ROW())&lt;&gt;"-------",VLOOKUP(INDEX(BR:BR,ROW()),'CS Protocol Def'!$B:$O,13,FALSE),"-")</f>
        <v>-</v>
      </c>
      <c r="BV108" s="454" t="str">
        <f>IF(INDEX(BR:BR,ROW())&lt;&gt;"-------",VLOOKUP($BR108,'CS Protocol Def'!$B:$P,15,FALSE),"-")</f>
        <v>-</v>
      </c>
      <c r="BW108" s="455" t="str">
        <f t="shared" si="121"/>
        <v>-</v>
      </c>
      <c r="BX108" s="515" t="str">
        <f>IF(INDEX(BR:BR,ROW())&lt;&gt;"-------",VLOOKUP($BR108,'CS Protocol Def'!$B:$Q,16,FALSE),"-")</f>
        <v>-</v>
      </c>
      <c r="BY108" s="455" t="str">
        <f>IF(INDEX(BR:BR,ROW())&lt;&gt;"-------",VLOOKUP(TEXT(BIN2DEC(CONCATENATE(K108,L108,M108,N108,O108,P108,Q108,R108,S108,T108)),"#"),'Country Codes'!A:B,2,FALSE),"-")</f>
        <v>-</v>
      </c>
      <c r="BZ108" s="491" t="str">
        <f>IF(BT108=BZ$3,VLOOKUP(CONCATENATE(X108,Y108,Z108,AA108,AB108,AC108),Characters!$B$3:$F$41,5,FALSE)&amp;
VLOOKUP(CONCATENATE(AD108,AE108,AF108,AG108,AH108,AI108),Characters!$B$3:$F$41,5,FALSE)&amp;
VLOOKUP(CONCATENATE(AJ108,AK108,AL108,AM108,AN108,AO108),Characters!$B$3:$F$41,5,FALSE)&amp;
VLOOKUP(CONCATENATE(AP108,AQ108,AR108,AS108,AT108,AU108),Characters!$B$3:$F$41,5,FALSE)&amp;
VLOOKUP(CONCATENATE(AV108,AW108,AX108,AY108,AZ108,BA108),Characters!$B$3:$F$41,5,FALSE)&amp;
VLOOKUP(CONCATENATE(BB108,BC108,BD108,BE108,BF108,BG108),Characters!$B$3:$F$41,5,FALSE)&amp;
VLOOKUP(CONCATENATE(BH108,BI108,BJ108,BK108,BL108,BM108),Characters!$B$3:$F$41,5,FALSE),"-")</f>
        <v>-</v>
      </c>
      <c r="CA108" s="471" t="str">
        <f t="shared" si="89"/>
        <v>-</v>
      </c>
      <c r="CB108" s="473" t="str">
        <f t="shared" si="90"/>
        <v>-</v>
      </c>
      <c r="CC108" s="475" t="str">
        <f t="shared" si="91"/>
        <v>-</v>
      </c>
      <c r="CD108" s="476" t="str">
        <f t="shared" si="92"/>
        <v>-</v>
      </c>
      <c r="CE108" s="476" t="str">
        <f t="shared" si="93"/>
        <v>-</v>
      </c>
      <c r="CF108" s="476" t="str">
        <f t="shared" si="94"/>
        <v>-</v>
      </c>
      <c r="CG108" s="476" t="str">
        <f t="shared" si="95"/>
        <v>-</v>
      </c>
      <c r="CH108" s="478" t="str">
        <f t="shared" si="96"/>
        <v>-</v>
      </c>
      <c r="CI108" s="480" t="str">
        <f t="shared" si="97"/>
        <v>-</v>
      </c>
      <c r="CJ108" s="480" t="str">
        <f t="shared" si="98"/>
        <v>-</v>
      </c>
      <c r="CK108" s="480" t="str">
        <f t="shared" si="99"/>
        <v>-</v>
      </c>
      <c r="CL108" s="480" t="str">
        <f t="shared" si="100"/>
        <v>-</v>
      </c>
      <c r="CM108" s="482" t="str">
        <f t="shared" si="101"/>
        <v>-</v>
      </c>
      <c r="CN108" s="483" t="str">
        <f t="shared" si="102"/>
        <v>-</v>
      </c>
      <c r="CO108" s="483" t="str">
        <f t="shared" si="103"/>
        <v>-</v>
      </c>
      <c r="CP108" s="483" t="str">
        <f t="shared" si="104"/>
        <v>-</v>
      </c>
      <c r="CQ108" s="493" t="str">
        <f t="shared" si="105"/>
        <v>-</v>
      </c>
      <c r="CR108" s="487" t="str">
        <f t="shared" si="106"/>
        <v>-</v>
      </c>
      <c r="CS108" s="490" t="str">
        <f t="shared" si="107"/>
        <v>-</v>
      </c>
      <c r="CT108" s="485" t="str">
        <f t="shared" si="108"/>
        <v>-</v>
      </c>
      <c r="CU108" s="485" t="str">
        <f t="shared" si="109"/>
        <v>-</v>
      </c>
      <c r="CV108" s="489" t="str">
        <f t="shared" si="110"/>
        <v>-</v>
      </c>
    </row>
    <row r="109" spans="6:100" x14ac:dyDescent="0.2">
      <c r="F109" s="495" t="str">
        <f t="shared" si="88"/>
        <v>-</v>
      </c>
      <c r="G109" s="495">
        <f t="shared" si="117"/>
        <v>0</v>
      </c>
      <c r="I109" s="456" t="str">
        <f t="shared" si="118"/>
        <v>-</v>
      </c>
      <c r="J109" s="516" t="str">
        <f t="shared" si="140"/>
        <v>-</v>
      </c>
      <c r="K109" s="516" t="str">
        <f t="shared" si="140"/>
        <v>-</v>
      </c>
      <c r="L109" s="516" t="str">
        <f t="shared" si="140"/>
        <v>-</v>
      </c>
      <c r="M109" s="516" t="str">
        <f t="shared" si="140"/>
        <v>-</v>
      </c>
      <c r="N109" s="516" t="str">
        <f t="shared" si="140"/>
        <v>-</v>
      </c>
      <c r="O109" s="516" t="str">
        <f t="shared" si="140"/>
        <v>-</v>
      </c>
      <c r="P109" s="516" t="str">
        <f t="shared" si="140"/>
        <v>-</v>
      </c>
      <c r="Q109" s="516" t="str">
        <f t="shared" si="140"/>
        <v>-</v>
      </c>
      <c r="R109" s="516" t="str">
        <f t="shared" si="140"/>
        <v>-</v>
      </c>
      <c r="S109" s="516" t="str">
        <f t="shared" si="140"/>
        <v>-</v>
      </c>
      <c r="T109" s="516" t="str">
        <f t="shared" si="141"/>
        <v>-</v>
      </c>
      <c r="U109" s="516" t="str">
        <f t="shared" si="141"/>
        <v>-</v>
      </c>
      <c r="V109" s="516" t="str">
        <f t="shared" si="141"/>
        <v>-</v>
      </c>
      <c r="W109" s="516" t="str">
        <f t="shared" si="141"/>
        <v>-</v>
      </c>
      <c r="X109" s="516" t="str">
        <f t="shared" si="141"/>
        <v>-</v>
      </c>
      <c r="Y109" s="516" t="str">
        <f t="shared" si="141"/>
        <v>-</v>
      </c>
      <c r="Z109" s="516" t="str">
        <f t="shared" si="141"/>
        <v>-</v>
      </c>
      <c r="AA109" s="516" t="str">
        <f t="shared" si="141"/>
        <v>-</v>
      </c>
      <c r="AB109" s="516" t="str">
        <f t="shared" si="141"/>
        <v>-</v>
      </c>
      <c r="AC109" s="516" t="str">
        <f t="shared" si="141"/>
        <v>-</v>
      </c>
      <c r="AD109" s="516" t="str">
        <f t="shared" si="142"/>
        <v>-</v>
      </c>
      <c r="AE109" s="516" t="str">
        <f t="shared" si="142"/>
        <v>-</v>
      </c>
      <c r="AF109" s="516" t="str">
        <f t="shared" si="142"/>
        <v>-</v>
      </c>
      <c r="AG109" s="516" t="str">
        <f t="shared" si="142"/>
        <v>-</v>
      </c>
      <c r="AH109" s="516" t="str">
        <f t="shared" si="142"/>
        <v>-</v>
      </c>
      <c r="AI109" s="516" t="str">
        <f t="shared" si="142"/>
        <v>-</v>
      </c>
      <c r="AJ109" s="516" t="str">
        <f t="shared" si="142"/>
        <v>-</v>
      </c>
      <c r="AK109" s="516" t="str">
        <f t="shared" si="142"/>
        <v>-</v>
      </c>
      <c r="AL109" s="516" t="str">
        <f t="shared" si="142"/>
        <v>-</v>
      </c>
      <c r="AM109" s="516" t="str">
        <f t="shared" si="142"/>
        <v>-</v>
      </c>
      <c r="AN109" s="516" t="str">
        <f t="shared" si="143"/>
        <v>-</v>
      </c>
      <c r="AO109" s="516" t="str">
        <f t="shared" si="143"/>
        <v>-</v>
      </c>
      <c r="AP109" s="516" t="str">
        <f t="shared" si="143"/>
        <v>-</v>
      </c>
      <c r="AQ109" s="516" t="str">
        <f t="shared" si="143"/>
        <v>-</v>
      </c>
      <c r="AR109" s="516" t="str">
        <f t="shared" si="143"/>
        <v>-</v>
      </c>
      <c r="AS109" s="516" t="str">
        <f t="shared" si="143"/>
        <v>-</v>
      </c>
      <c r="AT109" s="516" t="str">
        <f t="shared" si="143"/>
        <v>-</v>
      </c>
      <c r="AU109" s="516" t="str">
        <f t="shared" si="143"/>
        <v>-</v>
      </c>
      <c r="AV109" s="516" t="str">
        <f t="shared" si="143"/>
        <v>-</v>
      </c>
      <c r="AW109" s="516" t="str">
        <f t="shared" si="143"/>
        <v>-</v>
      </c>
      <c r="AX109" s="516" t="str">
        <f t="shared" si="144"/>
        <v>-</v>
      </c>
      <c r="AY109" s="516" t="str">
        <f t="shared" si="144"/>
        <v>-</v>
      </c>
      <c r="AZ109" s="516" t="str">
        <f t="shared" si="144"/>
        <v>-</v>
      </c>
      <c r="BA109" s="516" t="str">
        <f t="shared" si="144"/>
        <v>-</v>
      </c>
      <c r="BB109" s="516" t="str">
        <f t="shared" si="144"/>
        <v>-</v>
      </c>
      <c r="BC109" s="516" t="str">
        <f t="shared" si="144"/>
        <v>-</v>
      </c>
      <c r="BD109" s="516" t="str">
        <f t="shared" si="144"/>
        <v>-</v>
      </c>
      <c r="BE109" s="516" t="str">
        <f t="shared" si="144"/>
        <v>-</v>
      </c>
      <c r="BF109" s="516" t="str">
        <f t="shared" si="144"/>
        <v>-</v>
      </c>
      <c r="BG109" s="516" t="str">
        <f t="shared" si="144"/>
        <v>-</v>
      </c>
      <c r="BH109" s="516" t="str">
        <f t="shared" si="145"/>
        <v>-</v>
      </c>
      <c r="BI109" s="516" t="str">
        <f t="shared" si="145"/>
        <v>-</v>
      </c>
      <c r="BJ109" s="516" t="str">
        <f t="shared" si="145"/>
        <v>-</v>
      </c>
      <c r="BK109" s="516" t="str">
        <f t="shared" si="145"/>
        <v>-</v>
      </c>
      <c r="BL109" s="516" t="str">
        <f t="shared" si="145"/>
        <v>-</v>
      </c>
      <c r="BM109" s="516" t="str">
        <f t="shared" si="145"/>
        <v>-</v>
      </c>
      <c r="BN109" s="516" t="str">
        <f t="shared" si="145"/>
        <v>-</v>
      </c>
      <c r="BO109" s="516" t="str">
        <f t="shared" si="145"/>
        <v>-</v>
      </c>
      <c r="BP109" s="516" t="str">
        <f t="shared" si="145"/>
        <v>-</v>
      </c>
      <c r="BQ109" s="516" t="str">
        <f t="shared" si="145"/>
        <v>-</v>
      </c>
      <c r="BR109" s="516" t="str">
        <f t="shared" si="119"/>
        <v>-------</v>
      </c>
      <c r="BS109" s="516" t="str">
        <f t="shared" si="120"/>
        <v>-</v>
      </c>
      <c r="BT109" s="454" t="str">
        <f>IF(INDEX(BR:BR,ROW())&lt;&gt;"-------",VLOOKUP($BR109,'CS Protocol Def'!$B:$O,12,FALSE),"-")</f>
        <v>-</v>
      </c>
      <c r="BU109" s="454" t="str">
        <f>IF(INDEX(BR:BR,ROW())&lt;&gt;"-------",VLOOKUP(INDEX(BR:BR,ROW()),'CS Protocol Def'!$B:$O,13,FALSE),"-")</f>
        <v>-</v>
      </c>
      <c r="BV109" s="454" t="str">
        <f>IF(INDEX(BR:BR,ROW())&lt;&gt;"-------",VLOOKUP($BR109,'CS Protocol Def'!$B:$P,15,FALSE),"-")</f>
        <v>-</v>
      </c>
      <c r="BW109" s="455" t="str">
        <f t="shared" si="121"/>
        <v>-</v>
      </c>
      <c r="BX109" s="515" t="str">
        <f>IF(INDEX(BR:BR,ROW())&lt;&gt;"-------",VLOOKUP($BR109,'CS Protocol Def'!$B:$Q,16,FALSE),"-")</f>
        <v>-</v>
      </c>
      <c r="BY109" s="455" t="str">
        <f>IF(INDEX(BR:BR,ROW())&lt;&gt;"-------",VLOOKUP(TEXT(BIN2DEC(CONCATENATE(K109,L109,M109,N109,O109,P109,Q109,R109,S109,T109)),"#"),'Country Codes'!A:B,2,FALSE),"-")</f>
        <v>-</v>
      </c>
      <c r="BZ109" s="491" t="str">
        <f>IF(BT109=BZ$3,VLOOKUP(CONCATENATE(X109,Y109,Z109,AA109,AB109,AC109),Characters!$B$3:$F$41,5,FALSE)&amp;
VLOOKUP(CONCATENATE(AD109,AE109,AF109,AG109,AH109,AI109),Characters!$B$3:$F$41,5,FALSE)&amp;
VLOOKUP(CONCATENATE(AJ109,AK109,AL109,AM109,AN109,AO109),Characters!$B$3:$F$41,5,FALSE)&amp;
VLOOKUP(CONCATENATE(AP109,AQ109,AR109,AS109,AT109,AU109),Characters!$B$3:$F$41,5,FALSE)&amp;
VLOOKUP(CONCATENATE(AV109,AW109,AX109,AY109,AZ109,BA109),Characters!$B$3:$F$41,5,FALSE)&amp;
VLOOKUP(CONCATENATE(BB109,BC109,BD109,BE109,BF109,BG109),Characters!$B$3:$F$41,5,FALSE)&amp;
VLOOKUP(CONCATENATE(BH109,BI109,BJ109,BK109,BL109,BM109),Characters!$B$3:$F$41,5,FALSE),"-")</f>
        <v>-</v>
      </c>
      <c r="CA109" s="471" t="str">
        <f t="shared" si="89"/>
        <v>-</v>
      </c>
      <c r="CB109" s="473" t="str">
        <f t="shared" si="90"/>
        <v>-</v>
      </c>
      <c r="CC109" s="475" t="str">
        <f t="shared" si="91"/>
        <v>-</v>
      </c>
      <c r="CD109" s="476" t="str">
        <f t="shared" si="92"/>
        <v>-</v>
      </c>
      <c r="CE109" s="476" t="str">
        <f t="shared" si="93"/>
        <v>-</v>
      </c>
      <c r="CF109" s="476" t="str">
        <f t="shared" si="94"/>
        <v>-</v>
      </c>
      <c r="CG109" s="476" t="str">
        <f t="shared" si="95"/>
        <v>-</v>
      </c>
      <c r="CH109" s="478" t="str">
        <f t="shared" si="96"/>
        <v>-</v>
      </c>
      <c r="CI109" s="480" t="str">
        <f t="shared" si="97"/>
        <v>-</v>
      </c>
      <c r="CJ109" s="480" t="str">
        <f t="shared" si="98"/>
        <v>-</v>
      </c>
      <c r="CK109" s="480" t="str">
        <f t="shared" si="99"/>
        <v>-</v>
      </c>
      <c r="CL109" s="480" t="str">
        <f t="shared" si="100"/>
        <v>-</v>
      </c>
      <c r="CM109" s="482" t="str">
        <f t="shared" si="101"/>
        <v>-</v>
      </c>
      <c r="CN109" s="483" t="str">
        <f t="shared" si="102"/>
        <v>-</v>
      </c>
      <c r="CO109" s="483" t="str">
        <f t="shared" si="103"/>
        <v>-</v>
      </c>
      <c r="CP109" s="483" t="str">
        <f t="shared" si="104"/>
        <v>-</v>
      </c>
      <c r="CQ109" s="493" t="str">
        <f t="shared" si="105"/>
        <v>-</v>
      </c>
      <c r="CR109" s="487" t="str">
        <f t="shared" si="106"/>
        <v>-</v>
      </c>
      <c r="CS109" s="490" t="str">
        <f t="shared" si="107"/>
        <v>-</v>
      </c>
      <c r="CT109" s="485" t="str">
        <f t="shared" si="108"/>
        <v>-</v>
      </c>
      <c r="CU109" s="485" t="str">
        <f t="shared" si="109"/>
        <v>-</v>
      </c>
      <c r="CV109" s="489" t="str">
        <f t="shared" si="110"/>
        <v>-</v>
      </c>
    </row>
    <row r="110" spans="6:100" x14ac:dyDescent="0.2">
      <c r="F110" s="495" t="str">
        <f t="shared" si="88"/>
        <v>-</v>
      </c>
      <c r="G110" s="495">
        <f t="shared" si="117"/>
        <v>0</v>
      </c>
      <c r="I110" s="456" t="str">
        <f t="shared" si="118"/>
        <v>-</v>
      </c>
      <c r="J110" s="516" t="str">
        <f t="shared" si="140"/>
        <v>-</v>
      </c>
      <c r="K110" s="516" t="str">
        <f t="shared" si="140"/>
        <v>-</v>
      </c>
      <c r="L110" s="516" t="str">
        <f t="shared" si="140"/>
        <v>-</v>
      </c>
      <c r="M110" s="516" t="str">
        <f t="shared" si="140"/>
        <v>-</v>
      </c>
      <c r="N110" s="516" t="str">
        <f t="shared" si="140"/>
        <v>-</v>
      </c>
      <c r="O110" s="516" t="str">
        <f t="shared" si="140"/>
        <v>-</v>
      </c>
      <c r="P110" s="516" t="str">
        <f t="shared" si="140"/>
        <v>-</v>
      </c>
      <c r="Q110" s="516" t="str">
        <f t="shared" si="140"/>
        <v>-</v>
      </c>
      <c r="R110" s="516" t="str">
        <f t="shared" si="140"/>
        <v>-</v>
      </c>
      <c r="S110" s="516" t="str">
        <f t="shared" si="140"/>
        <v>-</v>
      </c>
      <c r="T110" s="516" t="str">
        <f t="shared" si="141"/>
        <v>-</v>
      </c>
      <c r="U110" s="516" t="str">
        <f t="shared" si="141"/>
        <v>-</v>
      </c>
      <c r="V110" s="516" t="str">
        <f t="shared" si="141"/>
        <v>-</v>
      </c>
      <c r="W110" s="516" t="str">
        <f t="shared" si="141"/>
        <v>-</v>
      </c>
      <c r="X110" s="516" t="str">
        <f t="shared" si="141"/>
        <v>-</v>
      </c>
      <c r="Y110" s="516" t="str">
        <f t="shared" si="141"/>
        <v>-</v>
      </c>
      <c r="Z110" s="516" t="str">
        <f t="shared" si="141"/>
        <v>-</v>
      </c>
      <c r="AA110" s="516" t="str">
        <f t="shared" si="141"/>
        <v>-</v>
      </c>
      <c r="AB110" s="516" t="str">
        <f t="shared" si="141"/>
        <v>-</v>
      </c>
      <c r="AC110" s="516" t="str">
        <f t="shared" si="141"/>
        <v>-</v>
      </c>
      <c r="AD110" s="516" t="str">
        <f t="shared" si="142"/>
        <v>-</v>
      </c>
      <c r="AE110" s="516" t="str">
        <f t="shared" si="142"/>
        <v>-</v>
      </c>
      <c r="AF110" s="516" t="str">
        <f t="shared" si="142"/>
        <v>-</v>
      </c>
      <c r="AG110" s="516" t="str">
        <f t="shared" si="142"/>
        <v>-</v>
      </c>
      <c r="AH110" s="516" t="str">
        <f t="shared" si="142"/>
        <v>-</v>
      </c>
      <c r="AI110" s="516" t="str">
        <f t="shared" si="142"/>
        <v>-</v>
      </c>
      <c r="AJ110" s="516" t="str">
        <f t="shared" si="142"/>
        <v>-</v>
      </c>
      <c r="AK110" s="516" t="str">
        <f t="shared" si="142"/>
        <v>-</v>
      </c>
      <c r="AL110" s="516" t="str">
        <f t="shared" si="142"/>
        <v>-</v>
      </c>
      <c r="AM110" s="516" t="str">
        <f t="shared" si="142"/>
        <v>-</v>
      </c>
      <c r="AN110" s="516" t="str">
        <f t="shared" si="143"/>
        <v>-</v>
      </c>
      <c r="AO110" s="516" t="str">
        <f t="shared" si="143"/>
        <v>-</v>
      </c>
      <c r="AP110" s="516" t="str">
        <f t="shared" si="143"/>
        <v>-</v>
      </c>
      <c r="AQ110" s="516" t="str">
        <f t="shared" si="143"/>
        <v>-</v>
      </c>
      <c r="AR110" s="516" t="str">
        <f t="shared" si="143"/>
        <v>-</v>
      </c>
      <c r="AS110" s="516" t="str">
        <f t="shared" si="143"/>
        <v>-</v>
      </c>
      <c r="AT110" s="516" t="str">
        <f t="shared" si="143"/>
        <v>-</v>
      </c>
      <c r="AU110" s="516" t="str">
        <f t="shared" si="143"/>
        <v>-</v>
      </c>
      <c r="AV110" s="516" t="str">
        <f t="shared" si="143"/>
        <v>-</v>
      </c>
      <c r="AW110" s="516" t="str">
        <f t="shared" si="143"/>
        <v>-</v>
      </c>
      <c r="AX110" s="516" t="str">
        <f t="shared" si="144"/>
        <v>-</v>
      </c>
      <c r="AY110" s="516" t="str">
        <f t="shared" si="144"/>
        <v>-</v>
      </c>
      <c r="AZ110" s="516" t="str">
        <f t="shared" si="144"/>
        <v>-</v>
      </c>
      <c r="BA110" s="516" t="str">
        <f t="shared" si="144"/>
        <v>-</v>
      </c>
      <c r="BB110" s="516" t="str">
        <f t="shared" si="144"/>
        <v>-</v>
      </c>
      <c r="BC110" s="516" t="str">
        <f t="shared" si="144"/>
        <v>-</v>
      </c>
      <c r="BD110" s="516" t="str">
        <f t="shared" si="144"/>
        <v>-</v>
      </c>
      <c r="BE110" s="516" t="str">
        <f t="shared" si="144"/>
        <v>-</v>
      </c>
      <c r="BF110" s="516" t="str">
        <f t="shared" si="144"/>
        <v>-</v>
      </c>
      <c r="BG110" s="516" t="str">
        <f t="shared" si="144"/>
        <v>-</v>
      </c>
      <c r="BH110" s="516" t="str">
        <f t="shared" si="145"/>
        <v>-</v>
      </c>
      <c r="BI110" s="516" t="str">
        <f t="shared" si="145"/>
        <v>-</v>
      </c>
      <c r="BJ110" s="516" t="str">
        <f t="shared" si="145"/>
        <v>-</v>
      </c>
      <c r="BK110" s="516" t="str">
        <f t="shared" si="145"/>
        <v>-</v>
      </c>
      <c r="BL110" s="516" t="str">
        <f t="shared" si="145"/>
        <v>-</v>
      </c>
      <c r="BM110" s="516" t="str">
        <f t="shared" si="145"/>
        <v>-</v>
      </c>
      <c r="BN110" s="516" t="str">
        <f t="shared" si="145"/>
        <v>-</v>
      </c>
      <c r="BO110" s="516" t="str">
        <f t="shared" si="145"/>
        <v>-</v>
      </c>
      <c r="BP110" s="516" t="str">
        <f t="shared" si="145"/>
        <v>-</v>
      </c>
      <c r="BQ110" s="516" t="str">
        <f t="shared" si="145"/>
        <v>-</v>
      </c>
      <c r="BR110" s="516" t="str">
        <f t="shared" si="119"/>
        <v>-------</v>
      </c>
      <c r="BS110" s="516" t="str">
        <f t="shared" si="120"/>
        <v>-</v>
      </c>
      <c r="BT110" s="454" t="str">
        <f>IF(INDEX(BR:BR,ROW())&lt;&gt;"-------",VLOOKUP($BR110,'CS Protocol Def'!$B:$O,12,FALSE),"-")</f>
        <v>-</v>
      </c>
      <c r="BU110" s="454" t="str">
        <f>IF(INDEX(BR:BR,ROW())&lt;&gt;"-------",VLOOKUP(INDEX(BR:BR,ROW()),'CS Protocol Def'!$B:$O,13,FALSE),"-")</f>
        <v>-</v>
      </c>
      <c r="BV110" s="454" t="str">
        <f>IF(INDEX(BR:BR,ROW())&lt;&gt;"-------",VLOOKUP($BR110,'CS Protocol Def'!$B:$P,15,FALSE),"-")</f>
        <v>-</v>
      </c>
      <c r="BW110" s="455" t="str">
        <f t="shared" si="121"/>
        <v>-</v>
      </c>
      <c r="BX110" s="515" t="str">
        <f>IF(INDEX(BR:BR,ROW())&lt;&gt;"-------",VLOOKUP($BR110,'CS Protocol Def'!$B:$Q,16,FALSE),"-")</f>
        <v>-</v>
      </c>
      <c r="BY110" s="455" t="str">
        <f>IF(INDEX(BR:BR,ROW())&lt;&gt;"-------",VLOOKUP(TEXT(BIN2DEC(CONCATENATE(K110,L110,M110,N110,O110,P110,Q110,R110,S110,T110)),"#"),'Country Codes'!A:B,2,FALSE),"-")</f>
        <v>-</v>
      </c>
      <c r="BZ110" s="491" t="str">
        <f>IF(BT110=BZ$3,VLOOKUP(CONCATENATE(X110,Y110,Z110,AA110,AB110,AC110),Characters!$B$3:$F$41,5,FALSE)&amp;
VLOOKUP(CONCATENATE(AD110,AE110,AF110,AG110,AH110,AI110),Characters!$B$3:$F$41,5,FALSE)&amp;
VLOOKUP(CONCATENATE(AJ110,AK110,AL110,AM110,AN110,AO110),Characters!$B$3:$F$41,5,FALSE)&amp;
VLOOKUP(CONCATENATE(AP110,AQ110,AR110,AS110,AT110,AU110),Characters!$B$3:$F$41,5,FALSE)&amp;
VLOOKUP(CONCATENATE(AV110,AW110,AX110,AY110,AZ110,BA110),Characters!$B$3:$F$41,5,FALSE)&amp;
VLOOKUP(CONCATENATE(BB110,BC110,BD110,BE110,BF110,BG110),Characters!$B$3:$F$41,5,FALSE)&amp;
VLOOKUP(CONCATENATE(BH110,BI110,BJ110,BK110,BL110,BM110),Characters!$B$3:$F$41,5,FALSE),"-")</f>
        <v>-</v>
      </c>
      <c r="CA110" s="471" t="str">
        <f t="shared" si="89"/>
        <v>-</v>
      </c>
      <c r="CB110" s="473" t="str">
        <f t="shared" si="90"/>
        <v>-</v>
      </c>
      <c r="CC110" s="475" t="str">
        <f t="shared" si="91"/>
        <v>-</v>
      </c>
      <c r="CD110" s="476" t="str">
        <f t="shared" si="92"/>
        <v>-</v>
      </c>
      <c r="CE110" s="476" t="str">
        <f t="shared" si="93"/>
        <v>-</v>
      </c>
      <c r="CF110" s="476" t="str">
        <f t="shared" si="94"/>
        <v>-</v>
      </c>
      <c r="CG110" s="476" t="str">
        <f t="shared" si="95"/>
        <v>-</v>
      </c>
      <c r="CH110" s="478" t="str">
        <f t="shared" si="96"/>
        <v>-</v>
      </c>
      <c r="CI110" s="480" t="str">
        <f t="shared" si="97"/>
        <v>-</v>
      </c>
      <c r="CJ110" s="480" t="str">
        <f t="shared" si="98"/>
        <v>-</v>
      </c>
      <c r="CK110" s="480" t="str">
        <f t="shared" si="99"/>
        <v>-</v>
      </c>
      <c r="CL110" s="480" t="str">
        <f t="shared" si="100"/>
        <v>-</v>
      </c>
      <c r="CM110" s="482" t="str">
        <f t="shared" si="101"/>
        <v>-</v>
      </c>
      <c r="CN110" s="483" t="str">
        <f t="shared" si="102"/>
        <v>-</v>
      </c>
      <c r="CO110" s="483" t="str">
        <f t="shared" si="103"/>
        <v>-</v>
      </c>
      <c r="CP110" s="483" t="str">
        <f t="shared" si="104"/>
        <v>-</v>
      </c>
      <c r="CQ110" s="493" t="str">
        <f t="shared" si="105"/>
        <v>-</v>
      </c>
      <c r="CR110" s="487" t="str">
        <f t="shared" si="106"/>
        <v>-</v>
      </c>
      <c r="CS110" s="490" t="str">
        <f t="shared" si="107"/>
        <v>-</v>
      </c>
      <c r="CT110" s="485" t="str">
        <f t="shared" si="108"/>
        <v>-</v>
      </c>
      <c r="CU110" s="485" t="str">
        <f t="shared" si="109"/>
        <v>-</v>
      </c>
      <c r="CV110" s="489" t="str">
        <f t="shared" si="110"/>
        <v>-</v>
      </c>
    </row>
    <row r="111" spans="6:100" x14ac:dyDescent="0.2">
      <c r="F111" s="495" t="str">
        <f t="shared" si="88"/>
        <v>-</v>
      </c>
      <c r="G111" s="495">
        <f t="shared" si="117"/>
        <v>0</v>
      </c>
      <c r="I111" s="456" t="str">
        <f t="shared" si="118"/>
        <v>-</v>
      </c>
      <c r="J111" s="516" t="str">
        <f t="shared" si="140"/>
        <v>-</v>
      </c>
      <c r="K111" s="516" t="str">
        <f t="shared" si="140"/>
        <v>-</v>
      </c>
      <c r="L111" s="516" t="str">
        <f t="shared" si="140"/>
        <v>-</v>
      </c>
      <c r="M111" s="516" t="str">
        <f t="shared" si="140"/>
        <v>-</v>
      </c>
      <c r="N111" s="516" t="str">
        <f t="shared" si="140"/>
        <v>-</v>
      </c>
      <c r="O111" s="516" t="str">
        <f t="shared" si="140"/>
        <v>-</v>
      </c>
      <c r="P111" s="516" t="str">
        <f t="shared" si="140"/>
        <v>-</v>
      </c>
      <c r="Q111" s="516" t="str">
        <f t="shared" si="140"/>
        <v>-</v>
      </c>
      <c r="R111" s="516" t="str">
        <f t="shared" si="140"/>
        <v>-</v>
      </c>
      <c r="S111" s="516" t="str">
        <f t="shared" si="140"/>
        <v>-</v>
      </c>
      <c r="T111" s="516" t="str">
        <f t="shared" si="141"/>
        <v>-</v>
      </c>
      <c r="U111" s="516" t="str">
        <f t="shared" si="141"/>
        <v>-</v>
      </c>
      <c r="V111" s="516" t="str">
        <f t="shared" si="141"/>
        <v>-</v>
      </c>
      <c r="W111" s="516" t="str">
        <f t="shared" si="141"/>
        <v>-</v>
      </c>
      <c r="X111" s="516" t="str">
        <f t="shared" si="141"/>
        <v>-</v>
      </c>
      <c r="Y111" s="516" t="str">
        <f t="shared" si="141"/>
        <v>-</v>
      </c>
      <c r="Z111" s="516" t="str">
        <f t="shared" si="141"/>
        <v>-</v>
      </c>
      <c r="AA111" s="516" t="str">
        <f t="shared" si="141"/>
        <v>-</v>
      </c>
      <c r="AB111" s="516" t="str">
        <f t="shared" si="141"/>
        <v>-</v>
      </c>
      <c r="AC111" s="516" t="str">
        <f t="shared" si="141"/>
        <v>-</v>
      </c>
      <c r="AD111" s="516" t="str">
        <f t="shared" si="142"/>
        <v>-</v>
      </c>
      <c r="AE111" s="516" t="str">
        <f t="shared" si="142"/>
        <v>-</v>
      </c>
      <c r="AF111" s="516" t="str">
        <f t="shared" si="142"/>
        <v>-</v>
      </c>
      <c r="AG111" s="516" t="str">
        <f t="shared" si="142"/>
        <v>-</v>
      </c>
      <c r="AH111" s="516" t="str">
        <f t="shared" si="142"/>
        <v>-</v>
      </c>
      <c r="AI111" s="516" t="str">
        <f t="shared" si="142"/>
        <v>-</v>
      </c>
      <c r="AJ111" s="516" t="str">
        <f t="shared" si="142"/>
        <v>-</v>
      </c>
      <c r="AK111" s="516" t="str">
        <f t="shared" si="142"/>
        <v>-</v>
      </c>
      <c r="AL111" s="516" t="str">
        <f t="shared" si="142"/>
        <v>-</v>
      </c>
      <c r="AM111" s="516" t="str">
        <f t="shared" si="142"/>
        <v>-</v>
      </c>
      <c r="AN111" s="516" t="str">
        <f t="shared" si="143"/>
        <v>-</v>
      </c>
      <c r="AO111" s="516" t="str">
        <f t="shared" si="143"/>
        <v>-</v>
      </c>
      <c r="AP111" s="516" t="str">
        <f t="shared" si="143"/>
        <v>-</v>
      </c>
      <c r="AQ111" s="516" t="str">
        <f t="shared" si="143"/>
        <v>-</v>
      </c>
      <c r="AR111" s="516" t="str">
        <f t="shared" si="143"/>
        <v>-</v>
      </c>
      <c r="AS111" s="516" t="str">
        <f t="shared" si="143"/>
        <v>-</v>
      </c>
      <c r="AT111" s="516" t="str">
        <f t="shared" si="143"/>
        <v>-</v>
      </c>
      <c r="AU111" s="516" t="str">
        <f t="shared" si="143"/>
        <v>-</v>
      </c>
      <c r="AV111" s="516" t="str">
        <f t="shared" si="143"/>
        <v>-</v>
      </c>
      <c r="AW111" s="516" t="str">
        <f t="shared" si="143"/>
        <v>-</v>
      </c>
      <c r="AX111" s="516" t="str">
        <f t="shared" si="144"/>
        <v>-</v>
      </c>
      <c r="AY111" s="516" t="str">
        <f t="shared" si="144"/>
        <v>-</v>
      </c>
      <c r="AZ111" s="516" t="str">
        <f t="shared" si="144"/>
        <v>-</v>
      </c>
      <c r="BA111" s="516" t="str">
        <f t="shared" si="144"/>
        <v>-</v>
      </c>
      <c r="BB111" s="516" t="str">
        <f t="shared" si="144"/>
        <v>-</v>
      </c>
      <c r="BC111" s="516" t="str">
        <f t="shared" si="144"/>
        <v>-</v>
      </c>
      <c r="BD111" s="516" t="str">
        <f t="shared" si="144"/>
        <v>-</v>
      </c>
      <c r="BE111" s="516" t="str">
        <f t="shared" si="144"/>
        <v>-</v>
      </c>
      <c r="BF111" s="516" t="str">
        <f t="shared" si="144"/>
        <v>-</v>
      </c>
      <c r="BG111" s="516" t="str">
        <f t="shared" si="144"/>
        <v>-</v>
      </c>
      <c r="BH111" s="516" t="str">
        <f t="shared" si="145"/>
        <v>-</v>
      </c>
      <c r="BI111" s="516" t="str">
        <f t="shared" si="145"/>
        <v>-</v>
      </c>
      <c r="BJ111" s="516" t="str">
        <f t="shared" si="145"/>
        <v>-</v>
      </c>
      <c r="BK111" s="516" t="str">
        <f t="shared" si="145"/>
        <v>-</v>
      </c>
      <c r="BL111" s="516" t="str">
        <f t="shared" si="145"/>
        <v>-</v>
      </c>
      <c r="BM111" s="516" t="str">
        <f t="shared" si="145"/>
        <v>-</v>
      </c>
      <c r="BN111" s="516" t="str">
        <f t="shared" si="145"/>
        <v>-</v>
      </c>
      <c r="BO111" s="516" t="str">
        <f t="shared" si="145"/>
        <v>-</v>
      </c>
      <c r="BP111" s="516" t="str">
        <f t="shared" si="145"/>
        <v>-</v>
      </c>
      <c r="BQ111" s="516" t="str">
        <f t="shared" si="145"/>
        <v>-</v>
      </c>
      <c r="BR111" s="516" t="str">
        <f t="shared" si="119"/>
        <v>-------</v>
      </c>
      <c r="BS111" s="516" t="str">
        <f t="shared" si="120"/>
        <v>-</v>
      </c>
      <c r="BT111" s="454" t="str">
        <f>IF(INDEX(BR:BR,ROW())&lt;&gt;"-------",VLOOKUP($BR111,'CS Protocol Def'!$B:$O,12,FALSE),"-")</f>
        <v>-</v>
      </c>
      <c r="BU111" s="454" t="str">
        <f>IF(INDEX(BR:BR,ROW())&lt;&gt;"-------",VLOOKUP(INDEX(BR:BR,ROW()),'CS Protocol Def'!$B:$O,13,FALSE),"-")</f>
        <v>-</v>
      </c>
      <c r="BV111" s="454" t="str">
        <f>IF(INDEX(BR:BR,ROW())&lt;&gt;"-------",VLOOKUP($BR111,'CS Protocol Def'!$B:$P,15,FALSE),"-")</f>
        <v>-</v>
      </c>
      <c r="BW111" s="455" t="str">
        <f t="shared" si="121"/>
        <v>-</v>
      </c>
      <c r="BX111" s="515" t="str">
        <f>IF(INDEX(BR:BR,ROW())&lt;&gt;"-------",VLOOKUP($BR111,'CS Protocol Def'!$B:$Q,16,FALSE),"-")</f>
        <v>-</v>
      </c>
      <c r="BY111" s="455" t="str">
        <f>IF(INDEX(BR:BR,ROW())&lt;&gt;"-------",VLOOKUP(TEXT(BIN2DEC(CONCATENATE(K111,L111,M111,N111,O111,P111,Q111,R111,S111,T111)),"#"),'Country Codes'!A:B,2,FALSE),"-")</f>
        <v>-</v>
      </c>
      <c r="BZ111" s="491" t="str">
        <f>IF(BT111=BZ$3,VLOOKUP(CONCATENATE(X111,Y111,Z111,AA111,AB111,AC111),Characters!$B$3:$F$41,5,FALSE)&amp;
VLOOKUP(CONCATENATE(AD111,AE111,AF111,AG111,AH111,AI111),Characters!$B$3:$F$41,5,FALSE)&amp;
VLOOKUP(CONCATENATE(AJ111,AK111,AL111,AM111,AN111,AO111),Characters!$B$3:$F$41,5,FALSE)&amp;
VLOOKUP(CONCATENATE(AP111,AQ111,AR111,AS111,AT111,AU111),Characters!$B$3:$F$41,5,FALSE)&amp;
VLOOKUP(CONCATENATE(AV111,AW111,AX111,AY111,AZ111,BA111),Characters!$B$3:$F$41,5,FALSE)&amp;
VLOOKUP(CONCATENATE(BB111,BC111,BD111,BE111,BF111,BG111),Characters!$B$3:$F$41,5,FALSE)&amp;
VLOOKUP(CONCATENATE(BH111,BI111,BJ111,BK111,BL111,BM111),Characters!$B$3:$F$41,5,FALSE),"-")</f>
        <v>-</v>
      </c>
      <c r="CA111" s="471" t="str">
        <f t="shared" si="89"/>
        <v>-</v>
      </c>
      <c r="CB111" s="473" t="str">
        <f t="shared" si="90"/>
        <v>-</v>
      </c>
      <c r="CC111" s="475" t="str">
        <f t="shared" si="91"/>
        <v>-</v>
      </c>
      <c r="CD111" s="476" t="str">
        <f t="shared" si="92"/>
        <v>-</v>
      </c>
      <c r="CE111" s="476" t="str">
        <f t="shared" si="93"/>
        <v>-</v>
      </c>
      <c r="CF111" s="476" t="str">
        <f t="shared" si="94"/>
        <v>-</v>
      </c>
      <c r="CG111" s="476" t="str">
        <f t="shared" si="95"/>
        <v>-</v>
      </c>
      <c r="CH111" s="478" t="str">
        <f t="shared" si="96"/>
        <v>-</v>
      </c>
      <c r="CI111" s="480" t="str">
        <f t="shared" si="97"/>
        <v>-</v>
      </c>
      <c r="CJ111" s="480" t="str">
        <f t="shared" si="98"/>
        <v>-</v>
      </c>
      <c r="CK111" s="480" t="str">
        <f t="shared" si="99"/>
        <v>-</v>
      </c>
      <c r="CL111" s="480" t="str">
        <f t="shared" si="100"/>
        <v>-</v>
      </c>
      <c r="CM111" s="482" t="str">
        <f t="shared" si="101"/>
        <v>-</v>
      </c>
      <c r="CN111" s="483" t="str">
        <f t="shared" si="102"/>
        <v>-</v>
      </c>
      <c r="CO111" s="483" t="str">
        <f t="shared" si="103"/>
        <v>-</v>
      </c>
      <c r="CP111" s="483" t="str">
        <f t="shared" si="104"/>
        <v>-</v>
      </c>
      <c r="CQ111" s="493" t="str">
        <f t="shared" si="105"/>
        <v>-</v>
      </c>
      <c r="CR111" s="487" t="str">
        <f t="shared" si="106"/>
        <v>-</v>
      </c>
      <c r="CS111" s="490" t="str">
        <f t="shared" si="107"/>
        <v>-</v>
      </c>
      <c r="CT111" s="485" t="str">
        <f t="shared" si="108"/>
        <v>-</v>
      </c>
      <c r="CU111" s="485" t="str">
        <f t="shared" si="109"/>
        <v>-</v>
      </c>
      <c r="CV111" s="489" t="str">
        <f t="shared" si="110"/>
        <v>-</v>
      </c>
    </row>
    <row r="112" spans="6:100" x14ac:dyDescent="0.2">
      <c r="F112" s="495" t="str">
        <f t="shared" si="88"/>
        <v>-</v>
      </c>
      <c r="G112" s="495">
        <f t="shared" si="117"/>
        <v>0</v>
      </c>
      <c r="I112" s="456" t="str">
        <f t="shared" si="118"/>
        <v>-</v>
      </c>
      <c r="J112" s="516" t="str">
        <f t="shared" si="140"/>
        <v>-</v>
      </c>
      <c r="K112" s="516" t="str">
        <f t="shared" si="140"/>
        <v>-</v>
      </c>
      <c r="L112" s="516" t="str">
        <f t="shared" si="140"/>
        <v>-</v>
      </c>
      <c r="M112" s="516" t="str">
        <f t="shared" si="140"/>
        <v>-</v>
      </c>
      <c r="N112" s="516" t="str">
        <f t="shared" si="140"/>
        <v>-</v>
      </c>
      <c r="O112" s="516" t="str">
        <f t="shared" si="140"/>
        <v>-</v>
      </c>
      <c r="P112" s="516" t="str">
        <f t="shared" si="140"/>
        <v>-</v>
      </c>
      <c r="Q112" s="516" t="str">
        <f t="shared" si="140"/>
        <v>-</v>
      </c>
      <c r="R112" s="516" t="str">
        <f t="shared" si="140"/>
        <v>-</v>
      </c>
      <c r="S112" s="516" t="str">
        <f t="shared" si="140"/>
        <v>-</v>
      </c>
      <c r="T112" s="516" t="str">
        <f t="shared" si="141"/>
        <v>-</v>
      </c>
      <c r="U112" s="516" t="str">
        <f t="shared" si="141"/>
        <v>-</v>
      </c>
      <c r="V112" s="516" t="str">
        <f t="shared" si="141"/>
        <v>-</v>
      </c>
      <c r="W112" s="516" t="str">
        <f t="shared" si="141"/>
        <v>-</v>
      </c>
      <c r="X112" s="516" t="str">
        <f t="shared" si="141"/>
        <v>-</v>
      </c>
      <c r="Y112" s="516" t="str">
        <f t="shared" si="141"/>
        <v>-</v>
      </c>
      <c r="Z112" s="516" t="str">
        <f t="shared" si="141"/>
        <v>-</v>
      </c>
      <c r="AA112" s="516" t="str">
        <f t="shared" si="141"/>
        <v>-</v>
      </c>
      <c r="AB112" s="516" t="str">
        <f t="shared" si="141"/>
        <v>-</v>
      </c>
      <c r="AC112" s="516" t="str">
        <f t="shared" si="141"/>
        <v>-</v>
      </c>
      <c r="AD112" s="516" t="str">
        <f t="shared" si="142"/>
        <v>-</v>
      </c>
      <c r="AE112" s="516" t="str">
        <f t="shared" si="142"/>
        <v>-</v>
      </c>
      <c r="AF112" s="516" t="str">
        <f t="shared" si="142"/>
        <v>-</v>
      </c>
      <c r="AG112" s="516" t="str">
        <f t="shared" si="142"/>
        <v>-</v>
      </c>
      <c r="AH112" s="516" t="str">
        <f t="shared" si="142"/>
        <v>-</v>
      </c>
      <c r="AI112" s="516" t="str">
        <f t="shared" si="142"/>
        <v>-</v>
      </c>
      <c r="AJ112" s="516" t="str">
        <f t="shared" si="142"/>
        <v>-</v>
      </c>
      <c r="AK112" s="516" t="str">
        <f t="shared" si="142"/>
        <v>-</v>
      </c>
      <c r="AL112" s="516" t="str">
        <f t="shared" si="142"/>
        <v>-</v>
      </c>
      <c r="AM112" s="516" t="str">
        <f t="shared" si="142"/>
        <v>-</v>
      </c>
      <c r="AN112" s="516" t="str">
        <f t="shared" si="143"/>
        <v>-</v>
      </c>
      <c r="AO112" s="516" t="str">
        <f t="shared" si="143"/>
        <v>-</v>
      </c>
      <c r="AP112" s="516" t="str">
        <f t="shared" si="143"/>
        <v>-</v>
      </c>
      <c r="AQ112" s="516" t="str">
        <f t="shared" si="143"/>
        <v>-</v>
      </c>
      <c r="AR112" s="516" t="str">
        <f t="shared" si="143"/>
        <v>-</v>
      </c>
      <c r="AS112" s="516" t="str">
        <f t="shared" si="143"/>
        <v>-</v>
      </c>
      <c r="AT112" s="516" t="str">
        <f t="shared" si="143"/>
        <v>-</v>
      </c>
      <c r="AU112" s="516" t="str">
        <f t="shared" si="143"/>
        <v>-</v>
      </c>
      <c r="AV112" s="516" t="str">
        <f t="shared" si="143"/>
        <v>-</v>
      </c>
      <c r="AW112" s="516" t="str">
        <f t="shared" si="143"/>
        <v>-</v>
      </c>
      <c r="AX112" s="516" t="str">
        <f t="shared" si="144"/>
        <v>-</v>
      </c>
      <c r="AY112" s="516" t="str">
        <f t="shared" si="144"/>
        <v>-</v>
      </c>
      <c r="AZ112" s="516" t="str">
        <f t="shared" si="144"/>
        <v>-</v>
      </c>
      <c r="BA112" s="516" t="str">
        <f t="shared" si="144"/>
        <v>-</v>
      </c>
      <c r="BB112" s="516" t="str">
        <f t="shared" si="144"/>
        <v>-</v>
      </c>
      <c r="BC112" s="516" t="str">
        <f t="shared" si="144"/>
        <v>-</v>
      </c>
      <c r="BD112" s="516" t="str">
        <f t="shared" si="144"/>
        <v>-</v>
      </c>
      <c r="BE112" s="516" t="str">
        <f t="shared" si="144"/>
        <v>-</v>
      </c>
      <c r="BF112" s="516" t="str">
        <f t="shared" si="144"/>
        <v>-</v>
      </c>
      <c r="BG112" s="516" t="str">
        <f t="shared" si="144"/>
        <v>-</v>
      </c>
      <c r="BH112" s="516" t="str">
        <f t="shared" si="145"/>
        <v>-</v>
      </c>
      <c r="BI112" s="516" t="str">
        <f t="shared" si="145"/>
        <v>-</v>
      </c>
      <c r="BJ112" s="516" t="str">
        <f t="shared" si="145"/>
        <v>-</v>
      </c>
      <c r="BK112" s="516" t="str">
        <f t="shared" si="145"/>
        <v>-</v>
      </c>
      <c r="BL112" s="516" t="str">
        <f t="shared" si="145"/>
        <v>-</v>
      </c>
      <c r="BM112" s="516" t="str">
        <f t="shared" si="145"/>
        <v>-</v>
      </c>
      <c r="BN112" s="516" t="str">
        <f t="shared" si="145"/>
        <v>-</v>
      </c>
      <c r="BO112" s="516" t="str">
        <f t="shared" si="145"/>
        <v>-</v>
      </c>
      <c r="BP112" s="516" t="str">
        <f t="shared" si="145"/>
        <v>-</v>
      </c>
      <c r="BQ112" s="516" t="str">
        <f t="shared" si="145"/>
        <v>-</v>
      </c>
      <c r="BR112" s="516" t="str">
        <f t="shared" si="119"/>
        <v>-------</v>
      </c>
      <c r="BS112" s="516" t="str">
        <f t="shared" si="120"/>
        <v>-</v>
      </c>
      <c r="BT112" s="454" t="str">
        <f>IF(INDEX(BR:BR,ROW())&lt;&gt;"-------",VLOOKUP($BR112,'CS Protocol Def'!$B:$O,12,FALSE),"-")</f>
        <v>-</v>
      </c>
      <c r="BU112" s="454" t="str">
        <f>IF(INDEX(BR:BR,ROW())&lt;&gt;"-------",VLOOKUP(INDEX(BR:BR,ROW()),'CS Protocol Def'!$B:$O,13,FALSE),"-")</f>
        <v>-</v>
      </c>
      <c r="BV112" s="454" t="str">
        <f>IF(INDEX(BR:BR,ROW())&lt;&gt;"-------",VLOOKUP($BR112,'CS Protocol Def'!$B:$P,15,FALSE),"-")</f>
        <v>-</v>
      </c>
      <c r="BW112" s="455" t="str">
        <f t="shared" si="121"/>
        <v>-</v>
      </c>
      <c r="BX112" s="515" t="str">
        <f>IF(INDEX(BR:BR,ROW())&lt;&gt;"-------",VLOOKUP($BR112,'CS Protocol Def'!$B:$Q,16,FALSE),"-")</f>
        <v>-</v>
      </c>
      <c r="BY112" s="455" t="str">
        <f>IF(INDEX(BR:BR,ROW())&lt;&gt;"-------",VLOOKUP(TEXT(BIN2DEC(CONCATENATE(K112,L112,M112,N112,O112,P112,Q112,R112,S112,T112)),"#"),'Country Codes'!A:B,2,FALSE),"-")</f>
        <v>-</v>
      </c>
      <c r="BZ112" s="491" t="str">
        <f>IF(BT112=BZ$3,VLOOKUP(CONCATENATE(X112,Y112,Z112,AA112,AB112,AC112),Characters!$B$3:$F$41,5,FALSE)&amp;
VLOOKUP(CONCATENATE(AD112,AE112,AF112,AG112,AH112,AI112),Characters!$B$3:$F$41,5,FALSE)&amp;
VLOOKUP(CONCATENATE(AJ112,AK112,AL112,AM112,AN112,AO112),Characters!$B$3:$F$41,5,FALSE)&amp;
VLOOKUP(CONCATENATE(AP112,AQ112,AR112,AS112,AT112,AU112),Characters!$B$3:$F$41,5,FALSE)&amp;
VLOOKUP(CONCATENATE(AV112,AW112,AX112,AY112,AZ112,BA112),Characters!$B$3:$F$41,5,FALSE)&amp;
VLOOKUP(CONCATENATE(BB112,BC112,BD112,BE112,BF112,BG112),Characters!$B$3:$F$41,5,FALSE)&amp;
VLOOKUP(CONCATENATE(BH112,BI112,BJ112,BK112,BL112,BM112),Characters!$B$3:$F$41,5,FALSE),"-")</f>
        <v>-</v>
      </c>
      <c r="CA112" s="471" t="str">
        <f t="shared" si="89"/>
        <v>-</v>
      </c>
      <c r="CB112" s="473" t="str">
        <f t="shared" si="90"/>
        <v>-</v>
      </c>
      <c r="CC112" s="475" t="str">
        <f t="shared" si="91"/>
        <v>-</v>
      </c>
      <c r="CD112" s="476" t="str">
        <f t="shared" si="92"/>
        <v>-</v>
      </c>
      <c r="CE112" s="476" t="str">
        <f t="shared" si="93"/>
        <v>-</v>
      </c>
      <c r="CF112" s="476" t="str">
        <f t="shared" si="94"/>
        <v>-</v>
      </c>
      <c r="CG112" s="476" t="str">
        <f t="shared" si="95"/>
        <v>-</v>
      </c>
      <c r="CH112" s="478" t="str">
        <f t="shared" si="96"/>
        <v>-</v>
      </c>
      <c r="CI112" s="480" t="str">
        <f t="shared" si="97"/>
        <v>-</v>
      </c>
      <c r="CJ112" s="480" t="str">
        <f t="shared" si="98"/>
        <v>-</v>
      </c>
      <c r="CK112" s="480" t="str">
        <f t="shared" si="99"/>
        <v>-</v>
      </c>
      <c r="CL112" s="480" t="str">
        <f t="shared" si="100"/>
        <v>-</v>
      </c>
      <c r="CM112" s="482" t="str">
        <f t="shared" si="101"/>
        <v>-</v>
      </c>
      <c r="CN112" s="483" t="str">
        <f t="shared" si="102"/>
        <v>-</v>
      </c>
      <c r="CO112" s="483" t="str">
        <f t="shared" si="103"/>
        <v>-</v>
      </c>
      <c r="CP112" s="483" t="str">
        <f t="shared" si="104"/>
        <v>-</v>
      </c>
      <c r="CQ112" s="493" t="str">
        <f t="shared" si="105"/>
        <v>-</v>
      </c>
      <c r="CR112" s="487" t="str">
        <f t="shared" si="106"/>
        <v>-</v>
      </c>
      <c r="CS112" s="490" t="str">
        <f t="shared" si="107"/>
        <v>-</v>
      </c>
      <c r="CT112" s="485" t="str">
        <f t="shared" si="108"/>
        <v>-</v>
      </c>
      <c r="CU112" s="485" t="str">
        <f t="shared" si="109"/>
        <v>-</v>
      </c>
      <c r="CV112" s="489" t="str">
        <f t="shared" si="110"/>
        <v>-</v>
      </c>
    </row>
    <row r="113" spans="6:100" x14ac:dyDescent="0.2">
      <c r="F113" s="495" t="str">
        <f t="shared" si="88"/>
        <v>-</v>
      </c>
      <c r="G113" s="495">
        <f t="shared" si="117"/>
        <v>0</v>
      </c>
      <c r="I113" s="456" t="str">
        <f t="shared" si="118"/>
        <v>-</v>
      </c>
      <c r="J113" s="516" t="str">
        <f t="shared" si="140"/>
        <v>-</v>
      </c>
      <c r="K113" s="516" t="str">
        <f t="shared" si="140"/>
        <v>-</v>
      </c>
      <c r="L113" s="516" t="str">
        <f t="shared" si="140"/>
        <v>-</v>
      </c>
      <c r="M113" s="516" t="str">
        <f t="shared" si="140"/>
        <v>-</v>
      </c>
      <c r="N113" s="516" t="str">
        <f t="shared" si="140"/>
        <v>-</v>
      </c>
      <c r="O113" s="516" t="str">
        <f t="shared" si="140"/>
        <v>-</v>
      </c>
      <c r="P113" s="516" t="str">
        <f t="shared" si="140"/>
        <v>-</v>
      </c>
      <c r="Q113" s="516" t="str">
        <f t="shared" si="140"/>
        <v>-</v>
      </c>
      <c r="R113" s="516" t="str">
        <f t="shared" si="140"/>
        <v>-</v>
      </c>
      <c r="S113" s="516" t="str">
        <f t="shared" si="140"/>
        <v>-</v>
      </c>
      <c r="T113" s="516" t="str">
        <f t="shared" si="141"/>
        <v>-</v>
      </c>
      <c r="U113" s="516" t="str">
        <f t="shared" si="141"/>
        <v>-</v>
      </c>
      <c r="V113" s="516" t="str">
        <f t="shared" si="141"/>
        <v>-</v>
      </c>
      <c r="W113" s="516" t="str">
        <f t="shared" si="141"/>
        <v>-</v>
      </c>
      <c r="X113" s="516" t="str">
        <f t="shared" si="141"/>
        <v>-</v>
      </c>
      <c r="Y113" s="516" t="str">
        <f t="shared" si="141"/>
        <v>-</v>
      </c>
      <c r="Z113" s="516" t="str">
        <f t="shared" si="141"/>
        <v>-</v>
      </c>
      <c r="AA113" s="516" t="str">
        <f t="shared" si="141"/>
        <v>-</v>
      </c>
      <c r="AB113" s="516" t="str">
        <f t="shared" si="141"/>
        <v>-</v>
      </c>
      <c r="AC113" s="516" t="str">
        <f t="shared" si="141"/>
        <v>-</v>
      </c>
      <c r="AD113" s="516" t="str">
        <f t="shared" si="142"/>
        <v>-</v>
      </c>
      <c r="AE113" s="516" t="str">
        <f t="shared" si="142"/>
        <v>-</v>
      </c>
      <c r="AF113" s="516" t="str">
        <f t="shared" si="142"/>
        <v>-</v>
      </c>
      <c r="AG113" s="516" t="str">
        <f t="shared" si="142"/>
        <v>-</v>
      </c>
      <c r="AH113" s="516" t="str">
        <f t="shared" si="142"/>
        <v>-</v>
      </c>
      <c r="AI113" s="516" t="str">
        <f t="shared" si="142"/>
        <v>-</v>
      </c>
      <c r="AJ113" s="516" t="str">
        <f t="shared" si="142"/>
        <v>-</v>
      </c>
      <c r="AK113" s="516" t="str">
        <f t="shared" si="142"/>
        <v>-</v>
      </c>
      <c r="AL113" s="516" t="str">
        <f t="shared" si="142"/>
        <v>-</v>
      </c>
      <c r="AM113" s="516" t="str">
        <f t="shared" si="142"/>
        <v>-</v>
      </c>
      <c r="AN113" s="516" t="str">
        <f t="shared" si="143"/>
        <v>-</v>
      </c>
      <c r="AO113" s="516" t="str">
        <f t="shared" si="143"/>
        <v>-</v>
      </c>
      <c r="AP113" s="516" t="str">
        <f t="shared" si="143"/>
        <v>-</v>
      </c>
      <c r="AQ113" s="516" t="str">
        <f t="shared" si="143"/>
        <v>-</v>
      </c>
      <c r="AR113" s="516" t="str">
        <f t="shared" si="143"/>
        <v>-</v>
      </c>
      <c r="AS113" s="516" t="str">
        <f t="shared" si="143"/>
        <v>-</v>
      </c>
      <c r="AT113" s="516" t="str">
        <f t="shared" si="143"/>
        <v>-</v>
      </c>
      <c r="AU113" s="516" t="str">
        <f t="shared" si="143"/>
        <v>-</v>
      </c>
      <c r="AV113" s="516" t="str">
        <f t="shared" si="143"/>
        <v>-</v>
      </c>
      <c r="AW113" s="516" t="str">
        <f t="shared" si="143"/>
        <v>-</v>
      </c>
      <c r="AX113" s="516" t="str">
        <f t="shared" si="144"/>
        <v>-</v>
      </c>
      <c r="AY113" s="516" t="str">
        <f t="shared" si="144"/>
        <v>-</v>
      </c>
      <c r="AZ113" s="516" t="str">
        <f t="shared" si="144"/>
        <v>-</v>
      </c>
      <c r="BA113" s="516" t="str">
        <f t="shared" si="144"/>
        <v>-</v>
      </c>
      <c r="BB113" s="516" t="str">
        <f t="shared" si="144"/>
        <v>-</v>
      </c>
      <c r="BC113" s="516" t="str">
        <f t="shared" si="144"/>
        <v>-</v>
      </c>
      <c r="BD113" s="516" t="str">
        <f t="shared" si="144"/>
        <v>-</v>
      </c>
      <c r="BE113" s="516" t="str">
        <f t="shared" si="144"/>
        <v>-</v>
      </c>
      <c r="BF113" s="516" t="str">
        <f t="shared" si="144"/>
        <v>-</v>
      </c>
      <c r="BG113" s="516" t="str">
        <f t="shared" si="144"/>
        <v>-</v>
      </c>
      <c r="BH113" s="516" t="str">
        <f t="shared" si="145"/>
        <v>-</v>
      </c>
      <c r="BI113" s="516" t="str">
        <f t="shared" si="145"/>
        <v>-</v>
      </c>
      <c r="BJ113" s="516" t="str">
        <f t="shared" si="145"/>
        <v>-</v>
      </c>
      <c r="BK113" s="516" t="str">
        <f t="shared" si="145"/>
        <v>-</v>
      </c>
      <c r="BL113" s="516" t="str">
        <f t="shared" si="145"/>
        <v>-</v>
      </c>
      <c r="BM113" s="516" t="str">
        <f t="shared" si="145"/>
        <v>-</v>
      </c>
      <c r="BN113" s="516" t="str">
        <f t="shared" si="145"/>
        <v>-</v>
      </c>
      <c r="BO113" s="516" t="str">
        <f t="shared" si="145"/>
        <v>-</v>
      </c>
      <c r="BP113" s="516" t="str">
        <f t="shared" si="145"/>
        <v>-</v>
      </c>
      <c r="BQ113" s="516" t="str">
        <f t="shared" si="145"/>
        <v>-</v>
      </c>
      <c r="BR113" s="516" t="str">
        <f t="shared" si="119"/>
        <v>-------</v>
      </c>
      <c r="BS113" s="516" t="str">
        <f t="shared" si="120"/>
        <v>-</v>
      </c>
      <c r="BT113" s="454" t="str">
        <f>IF(INDEX(BR:BR,ROW())&lt;&gt;"-------",VLOOKUP($BR113,'CS Protocol Def'!$B:$O,12,FALSE),"-")</f>
        <v>-</v>
      </c>
      <c r="BU113" s="454" t="str">
        <f>IF(INDEX(BR:BR,ROW())&lt;&gt;"-------",VLOOKUP(INDEX(BR:BR,ROW()),'CS Protocol Def'!$B:$O,13,FALSE),"-")</f>
        <v>-</v>
      </c>
      <c r="BV113" s="454" t="str">
        <f>IF(INDEX(BR:BR,ROW())&lt;&gt;"-------",VLOOKUP($BR113,'CS Protocol Def'!$B:$P,15,FALSE),"-")</f>
        <v>-</v>
      </c>
      <c r="BW113" s="455" t="str">
        <f t="shared" si="121"/>
        <v>-</v>
      </c>
      <c r="BX113" s="515" t="str">
        <f>IF(INDEX(BR:BR,ROW())&lt;&gt;"-------",VLOOKUP($BR113,'CS Protocol Def'!$B:$Q,16,FALSE),"-")</f>
        <v>-</v>
      </c>
      <c r="BY113" s="455" t="str">
        <f>IF(INDEX(BR:BR,ROW())&lt;&gt;"-------",VLOOKUP(TEXT(BIN2DEC(CONCATENATE(K113,L113,M113,N113,O113,P113,Q113,R113,S113,T113)),"#"),'Country Codes'!A:B,2,FALSE),"-")</f>
        <v>-</v>
      </c>
      <c r="BZ113" s="491" t="str">
        <f>IF(BT113=BZ$3,VLOOKUP(CONCATENATE(X113,Y113,Z113,AA113,AB113,AC113),Characters!$B$3:$F$41,5,FALSE)&amp;
VLOOKUP(CONCATENATE(AD113,AE113,AF113,AG113,AH113,AI113),Characters!$B$3:$F$41,5,FALSE)&amp;
VLOOKUP(CONCATENATE(AJ113,AK113,AL113,AM113,AN113,AO113),Characters!$B$3:$F$41,5,FALSE)&amp;
VLOOKUP(CONCATENATE(AP113,AQ113,AR113,AS113,AT113,AU113),Characters!$B$3:$F$41,5,FALSE)&amp;
VLOOKUP(CONCATENATE(AV113,AW113,AX113,AY113,AZ113,BA113),Characters!$B$3:$F$41,5,FALSE)&amp;
VLOOKUP(CONCATENATE(BB113,BC113,BD113,BE113,BF113,BG113),Characters!$B$3:$F$41,5,FALSE)&amp;
VLOOKUP(CONCATENATE(BH113,BI113,BJ113,BK113,BL113,BM113),Characters!$B$3:$F$41,5,FALSE),"-")</f>
        <v>-</v>
      </c>
      <c r="CA113" s="471" t="str">
        <f t="shared" si="89"/>
        <v>-</v>
      </c>
      <c r="CB113" s="473" t="str">
        <f t="shared" si="90"/>
        <v>-</v>
      </c>
      <c r="CC113" s="475" t="str">
        <f t="shared" si="91"/>
        <v>-</v>
      </c>
      <c r="CD113" s="476" t="str">
        <f t="shared" si="92"/>
        <v>-</v>
      </c>
      <c r="CE113" s="476" t="str">
        <f t="shared" si="93"/>
        <v>-</v>
      </c>
      <c r="CF113" s="476" t="str">
        <f t="shared" si="94"/>
        <v>-</v>
      </c>
      <c r="CG113" s="476" t="str">
        <f t="shared" si="95"/>
        <v>-</v>
      </c>
      <c r="CH113" s="478" t="str">
        <f t="shared" si="96"/>
        <v>-</v>
      </c>
      <c r="CI113" s="480" t="str">
        <f t="shared" si="97"/>
        <v>-</v>
      </c>
      <c r="CJ113" s="480" t="str">
        <f t="shared" si="98"/>
        <v>-</v>
      </c>
      <c r="CK113" s="480" t="str">
        <f t="shared" si="99"/>
        <v>-</v>
      </c>
      <c r="CL113" s="480" t="str">
        <f t="shared" si="100"/>
        <v>-</v>
      </c>
      <c r="CM113" s="482" t="str">
        <f t="shared" si="101"/>
        <v>-</v>
      </c>
      <c r="CN113" s="483" t="str">
        <f t="shared" si="102"/>
        <v>-</v>
      </c>
      <c r="CO113" s="483" t="str">
        <f t="shared" si="103"/>
        <v>-</v>
      </c>
      <c r="CP113" s="483" t="str">
        <f t="shared" si="104"/>
        <v>-</v>
      </c>
      <c r="CQ113" s="493" t="str">
        <f t="shared" si="105"/>
        <v>-</v>
      </c>
      <c r="CR113" s="487" t="str">
        <f t="shared" si="106"/>
        <v>-</v>
      </c>
      <c r="CS113" s="490" t="str">
        <f t="shared" si="107"/>
        <v>-</v>
      </c>
      <c r="CT113" s="485" t="str">
        <f t="shared" si="108"/>
        <v>-</v>
      </c>
      <c r="CU113" s="485" t="str">
        <f t="shared" si="109"/>
        <v>-</v>
      </c>
      <c r="CV113" s="489" t="str">
        <f t="shared" si="110"/>
        <v>-</v>
      </c>
    </row>
    <row r="114" spans="6:100" x14ac:dyDescent="0.2">
      <c r="F114" s="495" t="str">
        <f t="shared" si="88"/>
        <v>-</v>
      </c>
      <c r="G114" s="495">
        <f t="shared" si="117"/>
        <v>0</v>
      </c>
      <c r="I114" s="456" t="str">
        <f t="shared" si="118"/>
        <v>-</v>
      </c>
      <c r="J114" s="516" t="str">
        <f t="shared" si="140"/>
        <v>-</v>
      </c>
      <c r="K114" s="516" t="str">
        <f t="shared" si="140"/>
        <v>-</v>
      </c>
      <c r="L114" s="516" t="str">
        <f t="shared" si="140"/>
        <v>-</v>
      </c>
      <c r="M114" s="516" t="str">
        <f t="shared" si="140"/>
        <v>-</v>
      </c>
      <c r="N114" s="516" t="str">
        <f t="shared" si="140"/>
        <v>-</v>
      </c>
      <c r="O114" s="516" t="str">
        <f t="shared" si="140"/>
        <v>-</v>
      </c>
      <c r="P114" s="516" t="str">
        <f t="shared" si="140"/>
        <v>-</v>
      </c>
      <c r="Q114" s="516" t="str">
        <f t="shared" si="140"/>
        <v>-</v>
      </c>
      <c r="R114" s="516" t="str">
        <f t="shared" si="140"/>
        <v>-</v>
      </c>
      <c r="S114" s="516" t="str">
        <f t="shared" si="140"/>
        <v>-</v>
      </c>
      <c r="T114" s="516" t="str">
        <f t="shared" si="141"/>
        <v>-</v>
      </c>
      <c r="U114" s="516" t="str">
        <f t="shared" si="141"/>
        <v>-</v>
      </c>
      <c r="V114" s="516" t="str">
        <f t="shared" si="141"/>
        <v>-</v>
      </c>
      <c r="W114" s="516" t="str">
        <f t="shared" si="141"/>
        <v>-</v>
      </c>
      <c r="X114" s="516" t="str">
        <f t="shared" si="141"/>
        <v>-</v>
      </c>
      <c r="Y114" s="516" t="str">
        <f t="shared" si="141"/>
        <v>-</v>
      </c>
      <c r="Z114" s="516" t="str">
        <f t="shared" si="141"/>
        <v>-</v>
      </c>
      <c r="AA114" s="516" t="str">
        <f t="shared" si="141"/>
        <v>-</v>
      </c>
      <c r="AB114" s="516" t="str">
        <f t="shared" si="141"/>
        <v>-</v>
      </c>
      <c r="AC114" s="516" t="str">
        <f t="shared" si="141"/>
        <v>-</v>
      </c>
      <c r="AD114" s="516" t="str">
        <f t="shared" si="142"/>
        <v>-</v>
      </c>
      <c r="AE114" s="516" t="str">
        <f t="shared" si="142"/>
        <v>-</v>
      </c>
      <c r="AF114" s="516" t="str">
        <f t="shared" si="142"/>
        <v>-</v>
      </c>
      <c r="AG114" s="516" t="str">
        <f t="shared" si="142"/>
        <v>-</v>
      </c>
      <c r="AH114" s="516" t="str">
        <f t="shared" si="142"/>
        <v>-</v>
      </c>
      <c r="AI114" s="516" t="str">
        <f t="shared" si="142"/>
        <v>-</v>
      </c>
      <c r="AJ114" s="516" t="str">
        <f t="shared" si="142"/>
        <v>-</v>
      </c>
      <c r="AK114" s="516" t="str">
        <f t="shared" si="142"/>
        <v>-</v>
      </c>
      <c r="AL114" s="516" t="str">
        <f t="shared" si="142"/>
        <v>-</v>
      </c>
      <c r="AM114" s="516" t="str">
        <f t="shared" si="142"/>
        <v>-</v>
      </c>
      <c r="AN114" s="516" t="str">
        <f t="shared" si="143"/>
        <v>-</v>
      </c>
      <c r="AO114" s="516" t="str">
        <f t="shared" si="143"/>
        <v>-</v>
      </c>
      <c r="AP114" s="516" t="str">
        <f t="shared" si="143"/>
        <v>-</v>
      </c>
      <c r="AQ114" s="516" t="str">
        <f t="shared" si="143"/>
        <v>-</v>
      </c>
      <c r="AR114" s="516" t="str">
        <f t="shared" si="143"/>
        <v>-</v>
      </c>
      <c r="AS114" s="516" t="str">
        <f t="shared" si="143"/>
        <v>-</v>
      </c>
      <c r="AT114" s="516" t="str">
        <f t="shared" si="143"/>
        <v>-</v>
      </c>
      <c r="AU114" s="516" t="str">
        <f t="shared" si="143"/>
        <v>-</v>
      </c>
      <c r="AV114" s="516" t="str">
        <f t="shared" si="143"/>
        <v>-</v>
      </c>
      <c r="AW114" s="516" t="str">
        <f t="shared" si="143"/>
        <v>-</v>
      </c>
      <c r="AX114" s="516" t="str">
        <f t="shared" si="144"/>
        <v>-</v>
      </c>
      <c r="AY114" s="516" t="str">
        <f t="shared" si="144"/>
        <v>-</v>
      </c>
      <c r="AZ114" s="516" t="str">
        <f t="shared" si="144"/>
        <v>-</v>
      </c>
      <c r="BA114" s="516" t="str">
        <f t="shared" si="144"/>
        <v>-</v>
      </c>
      <c r="BB114" s="516" t="str">
        <f t="shared" si="144"/>
        <v>-</v>
      </c>
      <c r="BC114" s="516" t="str">
        <f t="shared" si="144"/>
        <v>-</v>
      </c>
      <c r="BD114" s="516" t="str">
        <f t="shared" si="144"/>
        <v>-</v>
      </c>
      <c r="BE114" s="516" t="str">
        <f t="shared" si="144"/>
        <v>-</v>
      </c>
      <c r="BF114" s="516" t="str">
        <f t="shared" si="144"/>
        <v>-</v>
      </c>
      <c r="BG114" s="516" t="str">
        <f t="shared" si="144"/>
        <v>-</v>
      </c>
      <c r="BH114" s="516" t="str">
        <f t="shared" si="145"/>
        <v>-</v>
      </c>
      <c r="BI114" s="516" t="str">
        <f t="shared" si="145"/>
        <v>-</v>
      </c>
      <c r="BJ114" s="516" t="str">
        <f t="shared" si="145"/>
        <v>-</v>
      </c>
      <c r="BK114" s="516" t="str">
        <f t="shared" si="145"/>
        <v>-</v>
      </c>
      <c r="BL114" s="516" t="str">
        <f t="shared" si="145"/>
        <v>-</v>
      </c>
      <c r="BM114" s="516" t="str">
        <f t="shared" si="145"/>
        <v>-</v>
      </c>
      <c r="BN114" s="516" t="str">
        <f t="shared" si="145"/>
        <v>-</v>
      </c>
      <c r="BO114" s="516" t="str">
        <f t="shared" si="145"/>
        <v>-</v>
      </c>
      <c r="BP114" s="516" t="str">
        <f t="shared" si="145"/>
        <v>-</v>
      </c>
      <c r="BQ114" s="516" t="str">
        <f t="shared" si="145"/>
        <v>-</v>
      </c>
      <c r="BR114" s="516" t="str">
        <f t="shared" si="119"/>
        <v>-------</v>
      </c>
      <c r="BS114" s="516" t="str">
        <f t="shared" si="120"/>
        <v>-</v>
      </c>
      <c r="BT114" s="454" t="str">
        <f>IF(INDEX(BR:BR,ROW())&lt;&gt;"-------",VLOOKUP($BR114,'CS Protocol Def'!$B:$O,12,FALSE),"-")</f>
        <v>-</v>
      </c>
      <c r="BU114" s="454" t="str">
        <f>IF(INDEX(BR:BR,ROW())&lt;&gt;"-------",VLOOKUP(INDEX(BR:BR,ROW()),'CS Protocol Def'!$B:$O,13,FALSE),"-")</f>
        <v>-</v>
      </c>
      <c r="BV114" s="454" t="str">
        <f>IF(INDEX(BR:BR,ROW())&lt;&gt;"-------",VLOOKUP($BR114,'CS Protocol Def'!$B:$P,15,FALSE),"-")</f>
        <v>-</v>
      </c>
      <c r="BW114" s="455" t="str">
        <f t="shared" si="121"/>
        <v>-</v>
      </c>
      <c r="BX114" s="515" t="str">
        <f>IF(INDEX(BR:BR,ROW())&lt;&gt;"-------",VLOOKUP($BR114,'CS Protocol Def'!$B:$Q,16,FALSE),"-")</f>
        <v>-</v>
      </c>
      <c r="BY114" s="455" t="str">
        <f>IF(INDEX(BR:BR,ROW())&lt;&gt;"-------",VLOOKUP(TEXT(BIN2DEC(CONCATENATE(K114,L114,M114,N114,O114,P114,Q114,R114,S114,T114)),"#"),'Country Codes'!A:B,2,FALSE),"-")</f>
        <v>-</v>
      </c>
      <c r="BZ114" s="491" t="str">
        <f>IF(BT114=BZ$3,VLOOKUP(CONCATENATE(X114,Y114,Z114,AA114,AB114,AC114),Characters!$B$3:$F$41,5,FALSE)&amp;
VLOOKUP(CONCATENATE(AD114,AE114,AF114,AG114,AH114,AI114),Characters!$B$3:$F$41,5,FALSE)&amp;
VLOOKUP(CONCATENATE(AJ114,AK114,AL114,AM114,AN114,AO114),Characters!$B$3:$F$41,5,FALSE)&amp;
VLOOKUP(CONCATENATE(AP114,AQ114,AR114,AS114,AT114,AU114),Characters!$B$3:$F$41,5,FALSE)&amp;
VLOOKUP(CONCATENATE(AV114,AW114,AX114,AY114,AZ114,BA114),Characters!$B$3:$F$41,5,FALSE)&amp;
VLOOKUP(CONCATENATE(BB114,BC114,BD114,BE114,BF114,BG114),Characters!$B$3:$F$41,5,FALSE)&amp;
VLOOKUP(CONCATENATE(BH114,BI114,BJ114,BK114,BL114,BM114),Characters!$B$3:$F$41,5,FALSE),"-")</f>
        <v>-</v>
      </c>
      <c r="CA114" s="471" t="str">
        <f t="shared" si="89"/>
        <v>-</v>
      </c>
      <c r="CB114" s="473" t="str">
        <f t="shared" si="90"/>
        <v>-</v>
      </c>
      <c r="CC114" s="475" t="str">
        <f t="shared" si="91"/>
        <v>-</v>
      </c>
      <c r="CD114" s="476" t="str">
        <f t="shared" si="92"/>
        <v>-</v>
      </c>
      <c r="CE114" s="476" t="str">
        <f t="shared" si="93"/>
        <v>-</v>
      </c>
      <c r="CF114" s="476" t="str">
        <f t="shared" si="94"/>
        <v>-</v>
      </c>
      <c r="CG114" s="476" t="str">
        <f t="shared" si="95"/>
        <v>-</v>
      </c>
      <c r="CH114" s="478" t="str">
        <f t="shared" si="96"/>
        <v>-</v>
      </c>
      <c r="CI114" s="480" t="str">
        <f t="shared" si="97"/>
        <v>-</v>
      </c>
      <c r="CJ114" s="480" t="str">
        <f t="shared" si="98"/>
        <v>-</v>
      </c>
      <c r="CK114" s="480" t="str">
        <f t="shared" si="99"/>
        <v>-</v>
      </c>
      <c r="CL114" s="480" t="str">
        <f t="shared" si="100"/>
        <v>-</v>
      </c>
      <c r="CM114" s="482" t="str">
        <f t="shared" si="101"/>
        <v>-</v>
      </c>
      <c r="CN114" s="483" t="str">
        <f t="shared" si="102"/>
        <v>-</v>
      </c>
      <c r="CO114" s="483" t="str">
        <f t="shared" si="103"/>
        <v>-</v>
      </c>
      <c r="CP114" s="483" t="str">
        <f t="shared" si="104"/>
        <v>-</v>
      </c>
      <c r="CQ114" s="493" t="str">
        <f t="shared" si="105"/>
        <v>-</v>
      </c>
      <c r="CR114" s="487" t="str">
        <f t="shared" si="106"/>
        <v>-</v>
      </c>
      <c r="CS114" s="490" t="str">
        <f t="shared" si="107"/>
        <v>-</v>
      </c>
      <c r="CT114" s="485" t="str">
        <f t="shared" si="108"/>
        <v>-</v>
      </c>
      <c r="CU114" s="485" t="str">
        <f t="shared" si="109"/>
        <v>-</v>
      </c>
      <c r="CV114" s="489" t="str">
        <f t="shared" si="110"/>
        <v>-</v>
      </c>
    </row>
    <row r="115" spans="6:100" x14ac:dyDescent="0.2">
      <c r="F115" s="495" t="str">
        <f t="shared" si="88"/>
        <v>-</v>
      </c>
      <c r="G115" s="495">
        <f t="shared" si="117"/>
        <v>0</v>
      </c>
      <c r="I115" s="456" t="str">
        <f t="shared" si="118"/>
        <v>-</v>
      </c>
      <c r="J115" s="516" t="str">
        <f t="shared" ref="J115:S124" si="146">IF(LEN(INDEX($I:$I,ROW()))=60,MID(INDEX($I:$I,ROW()),INDEX($4:$4,COLUMN())-25,1),"-")</f>
        <v>-</v>
      </c>
      <c r="K115" s="516" t="str">
        <f t="shared" si="146"/>
        <v>-</v>
      </c>
      <c r="L115" s="516" t="str">
        <f t="shared" si="146"/>
        <v>-</v>
      </c>
      <c r="M115" s="516" t="str">
        <f t="shared" si="146"/>
        <v>-</v>
      </c>
      <c r="N115" s="516" t="str">
        <f t="shared" si="146"/>
        <v>-</v>
      </c>
      <c r="O115" s="516" t="str">
        <f t="shared" si="146"/>
        <v>-</v>
      </c>
      <c r="P115" s="516" t="str">
        <f t="shared" si="146"/>
        <v>-</v>
      </c>
      <c r="Q115" s="516" t="str">
        <f t="shared" si="146"/>
        <v>-</v>
      </c>
      <c r="R115" s="516" t="str">
        <f t="shared" si="146"/>
        <v>-</v>
      </c>
      <c r="S115" s="516" t="str">
        <f t="shared" si="146"/>
        <v>-</v>
      </c>
      <c r="T115" s="516" t="str">
        <f t="shared" ref="T115:AC124" si="147">IF(LEN(INDEX($I:$I,ROW()))=60,MID(INDEX($I:$I,ROW()),INDEX($4:$4,COLUMN())-25,1),"-")</f>
        <v>-</v>
      </c>
      <c r="U115" s="516" t="str">
        <f t="shared" si="147"/>
        <v>-</v>
      </c>
      <c r="V115" s="516" t="str">
        <f t="shared" si="147"/>
        <v>-</v>
      </c>
      <c r="W115" s="516" t="str">
        <f t="shared" si="147"/>
        <v>-</v>
      </c>
      <c r="X115" s="516" t="str">
        <f t="shared" si="147"/>
        <v>-</v>
      </c>
      <c r="Y115" s="516" t="str">
        <f t="shared" si="147"/>
        <v>-</v>
      </c>
      <c r="Z115" s="516" t="str">
        <f t="shared" si="147"/>
        <v>-</v>
      </c>
      <c r="AA115" s="516" t="str">
        <f t="shared" si="147"/>
        <v>-</v>
      </c>
      <c r="AB115" s="516" t="str">
        <f t="shared" si="147"/>
        <v>-</v>
      </c>
      <c r="AC115" s="516" t="str">
        <f t="shared" si="147"/>
        <v>-</v>
      </c>
      <c r="AD115" s="516" t="str">
        <f t="shared" ref="AD115:AM124" si="148">IF(LEN(INDEX($I:$I,ROW()))=60,MID(INDEX($I:$I,ROW()),INDEX($4:$4,COLUMN())-25,1),"-")</f>
        <v>-</v>
      </c>
      <c r="AE115" s="516" t="str">
        <f t="shared" si="148"/>
        <v>-</v>
      </c>
      <c r="AF115" s="516" t="str">
        <f t="shared" si="148"/>
        <v>-</v>
      </c>
      <c r="AG115" s="516" t="str">
        <f t="shared" si="148"/>
        <v>-</v>
      </c>
      <c r="AH115" s="516" t="str">
        <f t="shared" si="148"/>
        <v>-</v>
      </c>
      <c r="AI115" s="516" t="str">
        <f t="shared" si="148"/>
        <v>-</v>
      </c>
      <c r="AJ115" s="516" t="str">
        <f t="shared" si="148"/>
        <v>-</v>
      </c>
      <c r="AK115" s="516" t="str">
        <f t="shared" si="148"/>
        <v>-</v>
      </c>
      <c r="AL115" s="516" t="str">
        <f t="shared" si="148"/>
        <v>-</v>
      </c>
      <c r="AM115" s="516" t="str">
        <f t="shared" si="148"/>
        <v>-</v>
      </c>
      <c r="AN115" s="516" t="str">
        <f t="shared" ref="AN115:AW124" si="149">IF(LEN(INDEX($I:$I,ROW()))=60,MID(INDEX($I:$I,ROW()),INDEX($4:$4,COLUMN())-25,1),"-")</f>
        <v>-</v>
      </c>
      <c r="AO115" s="516" t="str">
        <f t="shared" si="149"/>
        <v>-</v>
      </c>
      <c r="AP115" s="516" t="str">
        <f t="shared" si="149"/>
        <v>-</v>
      </c>
      <c r="AQ115" s="516" t="str">
        <f t="shared" si="149"/>
        <v>-</v>
      </c>
      <c r="AR115" s="516" t="str">
        <f t="shared" si="149"/>
        <v>-</v>
      </c>
      <c r="AS115" s="516" t="str">
        <f t="shared" si="149"/>
        <v>-</v>
      </c>
      <c r="AT115" s="516" t="str">
        <f t="shared" si="149"/>
        <v>-</v>
      </c>
      <c r="AU115" s="516" t="str">
        <f t="shared" si="149"/>
        <v>-</v>
      </c>
      <c r="AV115" s="516" t="str">
        <f t="shared" si="149"/>
        <v>-</v>
      </c>
      <c r="AW115" s="516" t="str">
        <f t="shared" si="149"/>
        <v>-</v>
      </c>
      <c r="AX115" s="516" t="str">
        <f t="shared" ref="AX115:BG124" si="150">IF(LEN(INDEX($I:$I,ROW()))=60,MID(INDEX($I:$I,ROW()),INDEX($4:$4,COLUMN())-25,1),"-")</f>
        <v>-</v>
      </c>
      <c r="AY115" s="516" t="str">
        <f t="shared" si="150"/>
        <v>-</v>
      </c>
      <c r="AZ115" s="516" t="str">
        <f t="shared" si="150"/>
        <v>-</v>
      </c>
      <c r="BA115" s="516" t="str">
        <f t="shared" si="150"/>
        <v>-</v>
      </c>
      <c r="BB115" s="516" t="str">
        <f t="shared" si="150"/>
        <v>-</v>
      </c>
      <c r="BC115" s="516" t="str">
        <f t="shared" si="150"/>
        <v>-</v>
      </c>
      <c r="BD115" s="516" t="str">
        <f t="shared" si="150"/>
        <v>-</v>
      </c>
      <c r="BE115" s="516" t="str">
        <f t="shared" si="150"/>
        <v>-</v>
      </c>
      <c r="BF115" s="516" t="str">
        <f t="shared" si="150"/>
        <v>-</v>
      </c>
      <c r="BG115" s="516" t="str">
        <f t="shared" si="150"/>
        <v>-</v>
      </c>
      <c r="BH115" s="516" t="str">
        <f t="shared" ref="BH115:BQ124" si="151">IF(LEN(INDEX($I:$I,ROW()))=60,MID(INDEX($I:$I,ROW()),INDEX($4:$4,COLUMN())-25,1),"-")</f>
        <v>-</v>
      </c>
      <c r="BI115" s="516" t="str">
        <f t="shared" si="151"/>
        <v>-</v>
      </c>
      <c r="BJ115" s="516" t="str">
        <f t="shared" si="151"/>
        <v>-</v>
      </c>
      <c r="BK115" s="516" t="str">
        <f t="shared" si="151"/>
        <v>-</v>
      </c>
      <c r="BL115" s="516" t="str">
        <f t="shared" si="151"/>
        <v>-</v>
      </c>
      <c r="BM115" s="516" t="str">
        <f t="shared" si="151"/>
        <v>-</v>
      </c>
      <c r="BN115" s="516" t="str">
        <f t="shared" si="151"/>
        <v>-</v>
      </c>
      <c r="BO115" s="516" t="str">
        <f t="shared" si="151"/>
        <v>-</v>
      </c>
      <c r="BP115" s="516" t="str">
        <f t="shared" si="151"/>
        <v>-</v>
      </c>
      <c r="BQ115" s="516" t="str">
        <f t="shared" si="151"/>
        <v>-</v>
      </c>
      <c r="BR115" s="516" t="str">
        <f t="shared" si="119"/>
        <v>-------</v>
      </c>
      <c r="BS115" s="516" t="str">
        <f t="shared" si="120"/>
        <v>-</v>
      </c>
      <c r="BT115" s="454" t="str">
        <f>IF(INDEX(BR:BR,ROW())&lt;&gt;"-------",VLOOKUP($BR115,'CS Protocol Def'!$B:$O,12,FALSE),"-")</f>
        <v>-</v>
      </c>
      <c r="BU115" s="454" t="str">
        <f>IF(INDEX(BR:BR,ROW())&lt;&gt;"-------",VLOOKUP(INDEX(BR:BR,ROW()),'CS Protocol Def'!$B:$O,13,FALSE),"-")</f>
        <v>-</v>
      </c>
      <c r="BV115" s="454" t="str">
        <f>IF(INDEX(BR:BR,ROW())&lt;&gt;"-------",VLOOKUP($BR115,'CS Protocol Def'!$B:$P,15,FALSE),"-")</f>
        <v>-</v>
      </c>
      <c r="BW115" s="455" t="str">
        <f t="shared" si="121"/>
        <v>-</v>
      </c>
      <c r="BX115" s="515" t="str">
        <f>IF(INDEX(BR:BR,ROW())&lt;&gt;"-------",VLOOKUP($BR115,'CS Protocol Def'!$B:$Q,16,FALSE),"-")</f>
        <v>-</v>
      </c>
      <c r="BY115" s="455" t="str">
        <f>IF(INDEX(BR:BR,ROW())&lt;&gt;"-------",VLOOKUP(TEXT(BIN2DEC(CONCATENATE(K115,L115,M115,N115,O115,P115,Q115,R115,S115,T115)),"#"),'Country Codes'!A:B,2,FALSE),"-")</f>
        <v>-</v>
      </c>
      <c r="BZ115" s="491" t="str">
        <f>IF(BT115=BZ$3,VLOOKUP(CONCATENATE(X115,Y115,Z115,AA115,AB115,AC115),Characters!$B$3:$F$41,5,FALSE)&amp;
VLOOKUP(CONCATENATE(AD115,AE115,AF115,AG115,AH115,AI115),Characters!$B$3:$F$41,5,FALSE)&amp;
VLOOKUP(CONCATENATE(AJ115,AK115,AL115,AM115,AN115,AO115),Characters!$B$3:$F$41,5,FALSE)&amp;
VLOOKUP(CONCATENATE(AP115,AQ115,AR115,AS115,AT115,AU115),Characters!$B$3:$F$41,5,FALSE)&amp;
VLOOKUP(CONCATENATE(AV115,AW115,AX115,AY115,AZ115,BA115),Characters!$B$3:$F$41,5,FALSE)&amp;
VLOOKUP(CONCATENATE(BB115,BC115,BD115,BE115,BF115,BG115),Characters!$B$3:$F$41,5,FALSE)&amp;
VLOOKUP(CONCATENATE(BH115,BI115,BJ115,BK115,BL115,BM115),Characters!$B$3:$F$41,5,FALSE),"-")</f>
        <v>-</v>
      </c>
      <c r="CA115" s="471" t="str">
        <f t="shared" si="89"/>
        <v>-</v>
      </c>
      <c r="CB115" s="473" t="str">
        <f t="shared" si="90"/>
        <v>-</v>
      </c>
      <c r="CC115" s="475" t="str">
        <f t="shared" si="91"/>
        <v>-</v>
      </c>
      <c r="CD115" s="476" t="str">
        <f t="shared" si="92"/>
        <v>-</v>
      </c>
      <c r="CE115" s="476" t="str">
        <f t="shared" si="93"/>
        <v>-</v>
      </c>
      <c r="CF115" s="476" t="str">
        <f t="shared" si="94"/>
        <v>-</v>
      </c>
      <c r="CG115" s="476" t="str">
        <f t="shared" si="95"/>
        <v>-</v>
      </c>
      <c r="CH115" s="478" t="str">
        <f t="shared" si="96"/>
        <v>-</v>
      </c>
      <c r="CI115" s="480" t="str">
        <f t="shared" si="97"/>
        <v>-</v>
      </c>
      <c r="CJ115" s="480" t="str">
        <f t="shared" si="98"/>
        <v>-</v>
      </c>
      <c r="CK115" s="480" t="str">
        <f t="shared" si="99"/>
        <v>-</v>
      </c>
      <c r="CL115" s="480" t="str">
        <f t="shared" si="100"/>
        <v>-</v>
      </c>
      <c r="CM115" s="482" t="str">
        <f t="shared" si="101"/>
        <v>-</v>
      </c>
      <c r="CN115" s="483" t="str">
        <f t="shared" si="102"/>
        <v>-</v>
      </c>
      <c r="CO115" s="483" t="str">
        <f t="shared" si="103"/>
        <v>-</v>
      </c>
      <c r="CP115" s="483" t="str">
        <f t="shared" si="104"/>
        <v>-</v>
      </c>
      <c r="CQ115" s="493" t="str">
        <f t="shared" si="105"/>
        <v>-</v>
      </c>
      <c r="CR115" s="487" t="str">
        <f t="shared" si="106"/>
        <v>-</v>
      </c>
      <c r="CS115" s="490" t="str">
        <f t="shared" si="107"/>
        <v>-</v>
      </c>
      <c r="CT115" s="485" t="str">
        <f t="shared" si="108"/>
        <v>-</v>
      </c>
      <c r="CU115" s="485" t="str">
        <f t="shared" si="109"/>
        <v>-</v>
      </c>
      <c r="CV115" s="489" t="str">
        <f t="shared" si="110"/>
        <v>-</v>
      </c>
    </row>
    <row r="116" spans="6:100" x14ac:dyDescent="0.2">
      <c r="F116" s="495" t="str">
        <f t="shared" si="88"/>
        <v>-</v>
      </c>
      <c r="G116" s="495">
        <f t="shared" si="117"/>
        <v>0</v>
      </c>
      <c r="I116" s="456" t="str">
        <f t="shared" si="118"/>
        <v>-</v>
      </c>
      <c r="J116" s="516" t="str">
        <f t="shared" si="146"/>
        <v>-</v>
      </c>
      <c r="K116" s="516" t="str">
        <f t="shared" si="146"/>
        <v>-</v>
      </c>
      <c r="L116" s="516" t="str">
        <f t="shared" si="146"/>
        <v>-</v>
      </c>
      <c r="M116" s="516" t="str">
        <f t="shared" si="146"/>
        <v>-</v>
      </c>
      <c r="N116" s="516" t="str">
        <f t="shared" si="146"/>
        <v>-</v>
      </c>
      <c r="O116" s="516" t="str">
        <f t="shared" si="146"/>
        <v>-</v>
      </c>
      <c r="P116" s="516" t="str">
        <f t="shared" si="146"/>
        <v>-</v>
      </c>
      <c r="Q116" s="516" t="str">
        <f t="shared" si="146"/>
        <v>-</v>
      </c>
      <c r="R116" s="516" t="str">
        <f t="shared" si="146"/>
        <v>-</v>
      </c>
      <c r="S116" s="516" t="str">
        <f t="shared" si="146"/>
        <v>-</v>
      </c>
      <c r="T116" s="516" t="str">
        <f t="shared" si="147"/>
        <v>-</v>
      </c>
      <c r="U116" s="516" t="str">
        <f t="shared" si="147"/>
        <v>-</v>
      </c>
      <c r="V116" s="516" t="str">
        <f t="shared" si="147"/>
        <v>-</v>
      </c>
      <c r="W116" s="516" t="str">
        <f t="shared" si="147"/>
        <v>-</v>
      </c>
      <c r="X116" s="516" t="str">
        <f t="shared" si="147"/>
        <v>-</v>
      </c>
      <c r="Y116" s="516" t="str">
        <f t="shared" si="147"/>
        <v>-</v>
      </c>
      <c r="Z116" s="516" t="str">
        <f t="shared" si="147"/>
        <v>-</v>
      </c>
      <c r="AA116" s="516" t="str">
        <f t="shared" si="147"/>
        <v>-</v>
      </c>
      <c r="AB116" s="516" t="str">
        <f t="shared" si="147"/>
        <v>-</v>
      </c>
      <c r="AC116" s="516" t="str">
        <f t="shared" si="147"/>
        <v>-</v>
      </c>
      <c r="AD116" s="516" t="str">
        <f t="shared" si="148"/>
        <v>-</v>
      </c>
      <c r="AE116" s="516" t="str">
        <f t="shared" si="148"/>
        <v>-</v>
      </c>
      <c r="AF116" s="516" t="str">
        <f t="shared" si="148"/>
        <v>-</v>
      </c>
      <c r="AG116" s="516" t="str">
        <f t="shared" si="148"/>
        <v>-</v>
      </c>
      <c r="AH116" s="516" t="str">
        <f t="shared" si="148"/>
        <v>-</v>
      </c>
      <c r="AI116" s="516" t="str">
        <f t="shared" si="148"/>
        <v>-</v>
      </c>
      <c r="AJ116" s="516" t="str">
        <f t="shared" si="148"/>
        <v>-</v>
      </c>
      <c r="AK116" s="516" t="str">
        <f t="shared" si="148"/>
        <v>-</v>
      </c>
      <c r="AL116" s="516" t="str">
        <f t="shared" si="148"/>
        <v>-</v>
      </c>
      <c r="AM116" s="516" t="str">
        <f t="shared" si="148"/>
        <v>-</v>
      </c>
      <c r="AN116" s="516" t="str">
        <f t="shared" si="149"/>
        <v>-</v>
      </c>
      <c r="AO116" s="516" t="str">
        <f t="shared" si="149"/>
        <v>-</v>
      </c>
      <c r="AP116" s="516" t="str">
        <f t="shared" si="149"/>
        <v>-</v>
      </c>
      <c r="AQ116" s="516" t="str">
        <f t="shared" si="149"/>
        <v>-</v>
      </c>
      <c r="AR116" s="516" t="str">
        <f t="shared" si="149"/>
        <v>-</v>
      </c>
      <c r="AS116" s="516" t="str">
        <f t="shared" si="149"/>
        <v>-</v>
      </c>
      <c r="AT116" s="516" t="str">
        <f t="shared" si="149"/>
        <v>-</v>
      </c>
      <c r="AU116" s="516" t="str">
        <f t="shared" si="149"/>
        <v>-</v>
      </c>
      <c r="AV116" s="516" t="str">
        <f t="shared" si="149"/>
        <v>-</v>
      </c>
      <c r="AW116" s="516" t="str">
        <f t="shared" si="149"/>
        <v>-</v>
      </c>
      <c r="AX116" s="516" t="str">
        <f t="shared" si="150"/>
        <v>-</v>
      </c>
      <c r="AY116" s="516" t="str">
        <f t="shared" si="150"/>
        <v>-</v>
      </c>
      <c r="AZ116" s="516" t="str">
        <f t="shared" si="150"/>
        <v>-</v>
      </c>
      <c r="BA116" s="516" t="str">
        <f t="shared" si="150"/>
        <v>-</v>
      </c>
      <c r="BB116" s="516" t="str">
        <f t="shared" si="150"/>
        <v>-</v>
      </c>
      <c r="BC116" s="516" t="str">
        <f t="shared" si="150"/>
        <v>-</v>
      </c>
      <c r="BD116" s="516" t="str">
        <f t="shared" si="150"/>
        <v>-</v>
      </c>
      <c r="BE116" s="516" t="str">
        <f t="shared" si="150"/>
        <v>-</v>
      </c>
      <c r="BF116" s="516" t="str">
        <f t="shared" si="150"/>
        <v>-</v>
      </c>
      <c r="BG116" s="516" t="str">
        <f t="shared" si="150"/>
        <v>-</v>
      </c>
      <c r="BH116" s="516" t="str">
        <f t="shared" si="151"/>
        <v>-</v>
      </c>
      <c r="BI116" s="516" t="str">
        <f t="shared" si="151"/>
        <v>-</v>
      </c>
      <c r="BJ116" s="516" t="str">
        <f t="shared" si="151"/>
        <v>-</v>
      </c>
      <c r="BK116" s="516" t="str">
        <f t="shared" si="151"/>
        <v>-</v>
      </c>
      <c r="BL116" s="516" t="str">
        <f t="shared" si="151"/>
        <v>-</v>
      </c>
      <c r="BM116" s="516" t="str">
        <f t="shared" si="151"/>
        <v>-</v>
      </c>
      <c r="BN116" s="516" t="str">
        <f t="shared" si="151"/>
        <v>-</v>
      </c>
      <c r="BO116" s="516" t="str">
        <f t="shared" si="151"/>
        <v>-</v>
      </c>
      <c r="BP116" s="516" t="str">
        <f t="shared" si="151"/>
        <v>-</v>
      </c>
      <c r="BQ116" s="516" t="str">
        <f t="shared" si="151"/>
        <v>-</v>
      </c>
      <c r="BR116" s="516" t="str">
        <f t="shared" si="119"/>
        <v>-------</v>
      </c>
      <c r="BS116" s="516" t="str">
        <f t="shared" si="120"/>
        <v>-</v>
      </c>
      <c r="BT116" s="454" t="str">
        <f>IF(INDEX(BR:BR,ROW())&lt;&gt;"-------",VLOOKUP($BR116,'CS Protocol Def'!$B:$O,12,FALSE),"-")</f>
        <v>-</v>
      </c>
      <c r="BU116" s="454" t="str">
        <f>IF(INDEX(BR:BR,ROW())&lt;&gt;"-------",VLOOKUP(INDEX(BR:BR,ROW()),'CS Protocol Def'!$B:$O,13,FALSE),"-")</f>
        <v>-</v>
      </c>
      <c r="BV116" s="454" t="str">
        <f>IF(INDEX(BR:BR,ROW())&lt;&gt;"-------",VLOOKUP($BR116,'CS Protocol Def'!$B:$P,15,FALSE),"-")</f>
        <v>-</v>
      </c>
      <c r="BW116" s="455" t="str">
        <f t="shared" si="121"/>
        <v>-</v>
      </c>
      <c r="BX116" s="515" t="str">
        <f>IF(INDEX(BR:BR,ROW())&lt;&gt;"-------",VLOOKUP($BR116,'CS Protocol Def'!$B:$Q,16,FALSE),"-")</f>
        <v>-</v>
      </c>
      <c r="BY116" s="455" t="str">
        <f>IF(INDEX(BR:BR,ROW())&lt;&gt;"-------",VLOOKUP(TEXT(BIN2DEC(CONCATENATE(K116,L116,M116,N116,O116,P116,Q116,R116,S116,T116)),"#"),'Country Codes'!A:B,2,FALSE),"-")</f>
        <v>-</v>
      </c>
      <c r="BZ116" s="491" t="str">
        <f>IF(BT116=BZ$3,VLOOKUP(CONCATENATE(X116,Y116,Z116,AA116,AB116,AC116),Characters!$B$3:$F$41,5,FALSE)&amp;
VLOOKUP(CONCATENATE(AD116,AE116,AF116,AG116,AH116,AI116),Characters!$B$3:$F$41,5,FALSE)&amp;
VLOOKUP(CONCATENATE(AJ116,AK116,AL116,AM116,AN116,AO116),Characters!$B$3:$F$41,5,FALSE)&amp;
VLOOKUP(CONCATENATE(AP116,AQ116,AR116,AS116,AT116,AU116),Characters!$B$3:$F$41,5,FALSE)&amp;
VLOOKUP(CONCATENATE(AV116,AW116,AX116,AY116,AZ116,BA116),Characters!$B$3:$F$41,5,FALSE)&amp;
VLOOKUP(CONCATENATE(BB116,BC116,BD116,BE116,BF116,BG116),Characters!$B$3:$F$41,5,FALSE)&amp;
VLOOKUP(CONCATENATE(BH116,BI116,BJ116,BK116,BL116,BM116),Characters!$B$3:$F$41,5,FALSE),"-")</f>
        <v>-</v>
      </c>
      <c r="CA116" s="471" t="str">
        <f t="shared" si="89"/>
        <v>-</v>
      </c>
      <c r="CB116" s="473" t="str">
        <f t="shared" si="90"/>
        <v>-</v>
      </c>
      <c r="CC116" s="475" t="str">
        <f t="shared" si="91"/>
        <v>-</v>
      </c>
      <c r="CD116" s="476" t="str">
        <f t="shared" si="92"/>
        <v>-</v>
      </c>
      <c r="CE116" s="476" t="str">
        <f t="shared" si="93"/>
        <v>-</v>
      </c>
      <c r="CF116" s="476" t="str">
        <f t="shared" si="94"/>
        <v>-</v>
      </c>
      <c r="CG116" s="476" t="str">
        <f t="shared" si="95"/>
        <v>-</v>
      </c>
      <c r="CH116" s="478" t="str">
        <f t="shared" si="96"/>
        <v>-</v>
      </c>
      <c r="CI116" s="480" t="str">
        <f t="shared" si="97"/>
        <v>-</v>
      </c>
      <c r="CJ116" s="480" t="str">
        <f t="shared" si="98"/>
        <v>-</v>
      </c>
      <c r="CK116" s="480" t="str">
        <f t="shared" si="99"/>
        <v>-</v>
      </c>
      <c r="CL116" s="480" t="str">
        <f t="shared" si="100"/>
        <v>-</v>
      </c>
      <c r="CM116" s="482" t="str">
        <f t="shared" si="101"/>
        <v>-</v>
      </c>
      <c r="CN116" s="483" t="str">
        <f t="shared" si="102"/>
        <v>-</v>
      </c>
      <c r="CO116" s="483" t="str">
        <f t="shared" si="103"/>
        <v>-</v>
      </c>
      <c r="CP116" s="483" t="str">
        <f t="shared" si="104"/>
        <v>-</v>
      </c>
      <c r="CQ116" s="493" t="str">
        <f t="shared" si="105"/>
        <v>-</v>
      </c>
      <c r="CR116" s="487" t="str">
        <f t="shared" si="106"/>
        <v>-</v>
      </c>
      <c r="CS116" s="490" t="str">
        <f t="shared" si="107"/>
        <v>-</v>
      </c>
      <c r="CT116" s="485" t="str">
        <f t="shared" si="108"/>
        <v>-</v>
      </c>
      <c r="CU116" s="485" t="str">
        <f t="shared" si="109"/>
        <v>-</v>
      </c>
      <c r="CV116" s="489" t="str">
        <f t="shared" si="110"/>
        <v>-</v>
      </c>
    </row>
    <row r="117" spans="6:100" x14ac:dyDescent="0.2">
      <c r="F117" s="495" t="str">
        <f t="shared" si="88"/>
        <v>-</v>
      </c>
      <c r="G117" s="495">
        <f t="shared" si="117"/>
        <v>0</v>
      </c>
      <c r="I117" s="456" t="str">
        <f t="shared" si="118"/>
        <v>-</v>
      </c>
      <c r="J117" s="516" t="str">
        <f t="shared" si="146"/>
        <v>-</v>
      </c>
      <c r="K117" s="516" t="str">
        <f t="shared" si="146"/>
        <v>-</v>
      </c>
      <c r="L117" s="516" t="str">
        <f t="shared" si="146"/>
        <v>-</v>
      </c>
      <c r="M117" s="516" t="str">
        <f t="shared" si="146"/>
        <v>-</v>
      </c>
      <c r="N117" s="516" t="str">
        <f t="shared" si="146"/>
        <v>-</v>
      </c>
      <c r="O117" s="516" t="str">
        <f t="shared" si="146"/>
        <v>-</v>
      </c>
      <c r="P117" s="516" t="str">
        <f t="shared" si="146"/>
        <v>-</v>
      </c>
      <c r="Q117" s="516" t="str">
        <f t="shared" si="146"/>
        <v>-</v>
      </c>
      <c r="R117" s="516" t="str">
        <f t="shared" si="146"/>
        <v>-</v>
      </c>
      <c r="S117" s="516" t="str">
        <f t="shared" si="146"/>
        <v>-</v>
      </c>
      <c r="T117" s="516" t="str">
        <f t="shared" si="147"/>
        <v>-</v>
      </c>
      <c r="U117" s="516" t="str">
        <f t="shared" si="147"/>
        <v>-</v>
      </c>
      <c r="V117" s="516" t="str">
        <f t="shared" si="147"/>
        <v>-</v>
      </c>
      <c r="W117" s="516" t="str">
        <f t="shared" si="147"/>
        <v>-</v>
      </c>
      <c r="X117" s="516" t="str">
        <f t="shared" si="147"/>
        <v>-</v>
      </c>
      <c r="Y117" s="516" t="str">
        <f t="shared" si="147"/>
        <v>-</v>
      </c>
      <c r="Z117" s="516" t="str">
        <f t="shared" si="147"/>
        <v>-</v>
      </c>
      <c r="AA117" s="516" t="str">
        <f t="shared" si="147"/>
        <v>-</v>
      </c>
      <c r="AB117" s="516" t="str">
        <f t="shared" si="147"/>
        <v>-</v>
      </c>
      <c r="AC117" s="516" t="str">
        <f t="shared" si="147"/>
        <v>-</v>
      </c>
      <c r="AD117" s="516" t="str">
        <f t="shared" si="148"/>
        <v>-</v>
      </c>
      <c r="AE117" s="516" t="str">
        <f t="shared" si="148"/>
        <v>-</v>
      </c>
      <c r="AF117" s="516" t="str">
        <f t="shared" si="148"/>
        <v>-</v>
      </c>
      <c r="AG117" s="516" t="str">
        <f t="shared" si="148"/>
        <v>-</v>
      </c>
      <c r="AH117" s="516" t="str">
        <f t="shared" si="148"/>
        <v>-</v>
      </c>
      <c r="AI117" s="516" t="str">
        <f t="shared" si="148"/>
        <v>-</v>
      </c>
      <c r="AJ117" s="516" t="str">
        <f t="shared" si="148"/>
        <v>-</v>
      </c>
      <c r="AK117" s="516" t="str">
        <f t="shared" si="148"/>
        <v>-</v>
      </c>
      <c r="AL117" s="516" t="str">
        <f t="shared" si="148"/>
        <v>-</v>
      </c>
      <c r="AM117" s="516" t="str">
        <f t="shared" si="148"/>
        <v>-</v>
      </c>
      <c r="AN117" s="516" t="str">
        <f t="shared" si="149"/>
        <v>-</v>
      </c>
      <c r="AO117" s="516" t="str">
        <f t="shared" si="149"/>
        <v>-</v>
      </c>
      <c r="AP117" s="516" t="str">
        <f t="shared" si="149"/>
        <v>-</v>
      </c>
      <c r="AQ117" s="516" t="str">
        <f t="shared" si="149"/>
        <v>-</v>
      </c>
      <c r="AR117" s="516" t="str">
        <f t="shared" si="149"/>
        <v>-</v>
      </c>
      <c r="AS117" s="516" t="str">
        <f t="shared" si="149"/>
        <v>-</v>
      </c>
      <c r="AT117" s="516" t="str">
        <f t="shared" si="149"/>
        <v>-</v>
      </c>
      <c r="AU117" s="516" t="str">
        <f t="shared" si="149"/>
        <v>-</v>
      </c>
      <c r="AV117" s="516" t="str">
        <f t="shared" si="149"/>
        <v>-</v>
      </c>
      <c r="AW117" s="516" t="str">
        <f t="shared" si="149"/>
        <v>-</v>
      </c>
      <c r="AX117" s="516" t="str">
        <f t="shared" si="150"/>
        <v>-</v>
      </c>
      <c r="AY117" s="516" t="str">
        <f t="shared" si="150"/>
        <v>-</v>
      </c>
      <c r="AZ117" s="516" t="str">
        <f t="shared" si="150"/>
        <v>-</v>
      </c>
      <c r="BA117" s="516" t="str">
        <f t="shared" si="150"/>
        <v>-</v>
      </c>
      <c r="BB117" s="516" t="str">
        <f t="shared" si="150"/>
        <v>-</v>
      </c>
      <c r="BC117" s="516" t="str">
        <f t="shared" si="150"/>
        <v>-</v>
      </c>
      <c r="BD117" s="516" t="str">
        <f t="shared" si="150"/>
        <v>-</v>
      </c>
      <c r="BE117" s="516" t="str">
        <f t="shared" si="150"/>
        <v>-</v>
      </c>
      <c r="BF117" s="516" t="str">
        <f t="shared" si="150"/>
        <v>-</v>
      </c>
      <c r="BG117" s="516" t="str">
        <f t="shared" si="150"/>
        <v>-</v>
      </c>
      <c r="BH117" s="516" t="str">
        <f t="shared" si="151"/>
        <v>-</v>
      </c>
      <c r="BI117" s="516" t="str">
        <f t="shared" si="151"/>
        <v>-</v>
      </c>
      <c r="BJ117" s="516" t="str">
        <f t="shared" si="151"/>
        <v>-</v>
      </c>
      <c r="BK117" s="516" t="str">
        <f t="shared" si="151"/>
        <v>-</v>
      </c>
      <c r="BL117" s="516" t="str">
        <f t="shared" si="151"/>
        <v>-</v>
      </c>
      <c r="BM117" s="516" t="str">
        <f t="shared" si="151"/>
        <v>-</v>
      </c>
      <c r="BN117" s="516" t="str">
        <f t="shared" si="151"/>
        <v>-</v>
      </c>
      <c r="BO117" s="516" t="str">
        <f t="shared" si="151"/>
        <v>-</v>
      </c>
      <c r="BP117" s="516" t="str">
        <f t="shared" si="151"/>
        <v>-</v>
      </c>
      <c r="BQ117" s="516" t="str">
        <f t="shared" si="151"/>
        <v>-</v>
      </c>
      <c r="BR117" s="516" t="str">
        <f t="shared" si="119"/>
        <v>-------</v>
      </c>
      <c r="BS117" s="516" t="str">
        <f t="shared" si="120"/>
        <v>-</v>
      </c>
      <c r="BT117" s="454" t="str">
        <f>IF(INDEX(BR:BR,ROW())&lt;&gt;"-------",VLOOKUP($BR117,'CS Protocol Def'!$B:$O,12,FALSE),"-")</f>
        <v>-</v>
      </c>
      <c r="BU117" s="454" t="str">
        <f>IF(INDEX(BR:BR,ROW())&lt;&gt;"-------",VLOOKUP(INDEX(BR:BR,ROW()),'CS Protocol Def'!$B:$O,13,FALSE),"-")</f>
        <v>-</v>
      </c>
      <c r="BV117" s="454" t="str">
        <f>IF(INDEX(BR:BR,ROW())&lt;&gt;"-------",VLOOKUP($BR117,'CS Protocol Def'!$B:$P,15,FALSE),"-")</f>
        <v>-</v>
      </c>
      <c r="BW117" s="455" t="str">
        <f t="shared" si="121"/>
        <v>-</v>
      </c>
      <c r="BX117" s="515" t="str">
        <f>IF(INDEX(BR:BR,ROW())&lt;&gt;"-------",VLOOKUP($BR117,'CS Protocol Def'!$B:$Q,16,FALSE),"-")</f>
        <v>-</v>
      </c>
      <c r="BY117" s="455" t="str">
        <f>IF(INDEX(BR:BR,ROW())&lt;&gt;"-------",VLOOKUP(TEXT(BIN2DEC(CONCATENATE(K117,L117,M117,N117,O117,P117,Q117,R117,S117,T117)),"#"),'Country Codes'!A:B,2,FALSE),"-")</f>
        <v>-</v>
      </c>
      <c r="BZ117" s="491" t="str">
        <f>IF(BT117=BZ$3,VLOOKUP(CONCATENATE(X117,Y117,Z117,AA117,AB117,AC117),Characters!$B$3:$F$41,5,FALSE)&amp;
VLOOKUP(CONCATENATE(AD117,AE117,AF117,AG117,AH117,AI117),Characters!$B$3:$F$41,5,FALSE)&amp;
VLOOKUP(CONCATENATE(AJ117,AK117,AL117,AM117,AN117,AO117),Characters!$B$3:$F$41,5,FALSE)&amp;
VLOOKUP(CONCATENATE(AP117,AQ117,AR117,AS117,AT117,AU117),Characters!$B$3:$F$41,5,FALSE)&amp;
VLOOKUP(CONCATENATE(AV117,AW117,AX117,AY117,AZ117,BA117),Characters!$B$3:$F$41,5,FALSE)&amp;
VLOOKUP(CONCATENATE(BB117,BC117,BD117,BE117,BF117,BG117),Characters!$B$3:$F$41,5,FALSE)&amp;
VLOOKUP(CONCATENATE(BH117,BI117,BJ117,BK117,BL117,BM117),Characters!$B$3:$F$41,5,FALSE),"-")</f>
        <v>-</v>
      </c>
      <c r="CA117" s="471" t="str">
        <f t="shared" si="89"/>
        <v>-</v>
      </c>
      <c r="CB117" s="473" t="str">
        <f t="shared" si="90"/>
        <v>-</v>
      </c>
      <c r="CC117" s="475" t="str">
        <f t="shared" si="91"/>
        <v>-</v>
      </c>
      <c r="CD117" s="476" t="str">
        <f t="shared" si="92"/>
        <v>-</v>
      </c>
      <c r="CE117" s="476" t="str">
        <f t="shared" si="93"/>
        <v>-</v>
      </c>
      <c r="CF117" s="476" t="str">
        <f t="shared" si="94"/>
        <v>-</v>
      </c>
      <c r="CG117" s="476" t="str">
        <f t="shared" si="95"/>
        <v>-</v>
      </c>
      <c r="CH117" s="478" t="str">
        <f t="shared" si="96"/>
        <v>-</v>
      </c>
      <c r="CI117" s="480" t="str">
        <f t="shared" si="97"/>
        <v>-</v>
      </c>
      <c r="CJ117" s="480" t="str">
        <f t="shared" si="98"/>
        <v>-</v>
      </c>
      <c r="CK117" s="480" t="str">
        <f t="shared" si="99"/>
        <v>-</v>
      </c>
      <c r="CL117" s="480" t="str">
        <f t="shared" si="100"/>
        <v>-</v>
      </c>
      <c r="CM117" s="482" t="str">
        <f t="shared" si="101"/>
        <v>-</v>
      </c>
      <c r="CN117" s="483" t="str">
        <f t="shared" si="102"/>
        <v>-</v>
      </c>
      <c r="CO117" s="483" t="str">
        <f t="shared" si="103"/>
        <v>-</v>
      </c>
      <c r="CP117" s="483" t="str">
        <f t="shared" si="104"/>
        <v>-</v>
      </c>
      <c r="CQ117" s="493" t="str">
        <f t="shared" si="105"/>
        <v>-</v>
      </c>
      <c r="CR117" s="487" t="str">
        <f t="shared" si="106"/>
        <v>-</v>
      </c>
      <c r="CS117" s="490" t="str">
        <f t="shared" si="107"/>
        <v>-</v>
      </c>
      <c r="CT117" s="485" t="str">
        <f t="shared" si="108"/>
        <v>-</v>
      </c>
      <c r="CU117" s="485" t="str">
        <f t="shared" si="109"/>
        <v>-</v>
      </c>
      <c r="CV117" s="489" t="str">
        <f t="shared" si="110"/>
        <v>-</v>
      </c>
    </row>
    <row r="118" spans="6:100" x14ac:dyDescent="0.2">
      <c r="F118" s="495" t="str">
        <f t="shared" si="88"/>
        <v>-</v>
      </c>
      <c r="G118" s="495">
        <f t="shared" si="117"/>
        <v>0</v>
      </c>
      <c r="I118" s="456" t="str">
        <f t="shared" si="118"/>
        <v>-</v>
      </c>
      <c r="J118" s="516" t="str">
        <f t="shared" si="146"/>
        <v>-</v>
      </c>
      <c r="K118" s="516" t="str">
        <f t="shared" si="146"/>
        <v>-</v>
      </c>
      <c r="L118" s="516" t="str">
        <f t="shared" si="146"/>
        <v>-</v>
      </c>
      <c r="M118" s="516" t="str">
        <f t="shared" si="146"/>
        <v>-</v>
      </c>
      <c r="N118" s="516" t="str">
        <f t="shared" si="146"/>
        <v>-</v>
      </c>
      <c r="O118" s="516" t="str">
        <f t="shared" si="146"/>
        <v>-</v>
      </c>
      <c r="P118" s="516" t="str">
        <f t="shared" si="146"/>
        <v>-</v>
      </c>
      <c r="Q118" s="516" t="str">
        <f t="shared" si="146"/>
        <v>-</v>
      </c>
      <c r="R118" s="516" t="str">
        <f t="shared" si="146"/>
        <v>-</v>
      </c>
      <c r="S118" s="516" t="str">
        <f t="shared" si="146"/>
        <v>-</v>
      </c>
      <c r="T118" s="516" t="str">
        <f t="shared" si="147"/>
        <v>-</v>
      </c>
      <c r="U118" s="516" t="str">
        <f t="shared" si="147"/>
        <v>-</v>
      </c>
      <c r="V118" s="516" t="str">
        <f t="shared" si="147"/>
        <v>-</v>
      </c>
      <c r="W118" s="516" t="str">
        <f t="shared" si="147"/>
        <v>-</v>
      </c>
      <c r="X118" s="516" t="str">
        <f t="shared" si="147"/>
        <v>-</v>
      </c>
      <c r="Y118" s="516" t="str">
        <f t="shared" si="147"/>
        <v>-</v>
      </c>
      <c r="Z118" s="516" t="str">
        <f t="shared" si="147"/>
        <v>-</v>
      </c>
      <c r="AA118" s="516" t="str">
        <f t="shared" si="147"/>
        <v>-</v>
      </c>
      <c r="AB118" s="516" t="str">
        <f t="shared" si="147"/>
        <v>-</v>
      </c>
      <c r="AC118" s="516" t="str">
        <f t="shared" si="147"/>
        <v>-</v>
      </c>
      <c r="AD118" s="516" t="str">
        <f t="shared" si="148"/>
        <v>-</v>
      </c>
      <c r="AE118" s="516" t="str">
        <f t="shared" si="148"/>
        <v>-</v>
      </c>
      <c r="AF118" s="516" t="str">
        <f t="shared" si="148"/>
        <v>-</v>
      </c>
      <c r="AG118" s="516" t="str">
        <f t="shared" si="148"/>
        <v>-</v>
      </c>
      <c r="AH118" s="516" t="str">
        <f t="shared" si="148"/>
        <v>-</v>
      </c>
      <c r="AI118" s="516" t="str">
        <f t="shared" si="148"/>
        <v>-</v>
      </c>
      <c r="AJ118" s="516" t="str">
        <f t="shared" si="148"/>
        <v>-</v>
      </c>
      <c r="AK118" s="516" t="str">
        <f t="shared" si="148"/>
        <v>-</v>
      </c>
      <c r="AL118" s="516" t="str">
        <f t="shared" si="148"/>
        <v>-</v>
      </c>
      <c r="AM118" s="516" t="str">
        <f t="shared" si="148"/>
        <v>-</v>
      </c>
      <c r="AN118" s="516" t="str">
        <f t="shared" si="149"/>
        <v>-</v>
      </c>
      <c r="AO118" s="516" t="str">
        <f t="shared" si="149"/>
        <v>-</v>
      </c>
      <c r="AP118" s="516" t="str">
        <f t="shared" si="149"/>
        <v>-</v>
      </c>
      <c r="AQ118" s="516" t="str">
        <f t="shared" si="149"/>
        <v>-</v>
      </c>
      <c r="AR118" s="516" t="str">
        <f t="shared" si="149"/>
        <v>-</v>
      </c>
      <c r="AS118" s="516" t="str">
        <f t="shared" si="149"/>
        <v>-</v>
      </c>
      <c r="AT118" s="516" t="str">
        <f t="shared" si="149"/>
        <v>-</v>
      </c>
      <c r="AU118" s="516" t="str">
        <f t="shared" si="149"/>
        <v>-</v>
      </c>
      <c r="AV118" s="516" t="str">
        <f t="shared" si="149"/>
        <v>-</v>
      </c>
      <c r="AW118" s="516" t="str">
        <f t="shared" si="149"/>
        <v>-</v>
      </c>
      <c r="AX118" s="516" t="str">
        <f t="shared" si="150"/>
        <v>-</v>
      </c>
      <c r="AY118" s="516" t="str">
        <f t="shared" si="150"/>
        <v>-</v>
      </c>
      <c r="AZ118" s="516" t="str">
        <f t="shared" si="150"/>
        <v>-</v>
      </c>
      <c r="BA118" s="516" t="str">
        <f t="shared" si="150"/>
        <v>-</v>
      </c>
      <c r="BB118" s="516" t="str">
        <f t="shared" si="150"/>
        <v>-</v>
      </c>
      <c r="BC118" s="516" t="str">
        <f t="shared" si="150"/>
        <v>-</v>
      </c>
      <c r="BD118" s="516" t="str">
        <f t="shared" si="150"/>
        <v>-</v>
      </c>
      <c r="BE118" s="516" t="str">
        <f t="shared" si="150"/>
        <v>-</v>
      </c>
      <c r="BF118" s="516" t="str">
        <f t="shared" si="150"/>
        <v>-</v>
      </c>
      <c r="BG118" s="516" t="str">
        <f t="shared" si="150"/>
        <v>-</v>
      </c>
      <c r="BH118" s="516" t="str">
        <f t="shared" si="151"/>
        <v>-</v>
      </c>
      <c r="BI118" s="516" t="str">
        <f t="shared" si="151"/>
        <v>-</v>
      </c>
      <c r="BJ118" s="516" t="str">
        <f t="shared" si="151"/>
        <v>-</v>
      </c>
      <c r="BK118" s="516" t="str">
        <f t="shared" si="151"/>
        <v>-</v>
      </c>
      <c r="BL118" s="516" t="str">
        <f t="shared" si="151"/>
        <v>-</v>
      </c>
      <c r="BM118" s="516" t="str">
        <f t="shared" si="151"/>
        <v>-</v>
      </c>
      <c r="BN118" s="516" t="str">
        <f t="shared" si="151"/>
        <v>-</v>
      </c>
      <c r="BO118" s="516" t="str">
        <f t="shared" si="151"/>
        <v>-</v>
      </c>
      <c r="BP118" s="516" t="str">
        <f t="shared" si="151"/>
        <v>-</v>
      </c>
      <c r="BQ118" s="516" t="str">
        <f t="shared" si="151"/>
        <v>-</v>
      </c>
      <c r="BR118" s="516" t="str">
        <f t="shared" si="119"/>
        <v>-------</v>
      </c>
      <c r="BS118" s="516" t="str">
        <f t="shared" si="120"/>
        <v>-</v>
      </c>
      <c r="BT118" s="454" t="str">
        <f>IF(INDEX(BR:BR,ROW())&lt;&gt;"-------",VLOOKUP($BR118,'CS Protocol Def'!$B:$O,12,FALSE),"-")</f>
        <v>-</v>
      </c>
      <c r="BU118" s="454" t="str">
        <f>IF(INDEX(BR:BR,ROW())&lt;&gt;"-------",VLOOKUP(INDEX(BR:BR,ROW()),'CS Protocol Def'!$B:$O,13,FALSE),"-")</f>
        <v>-</v>
      </c>
      <c r="BV118" s="454" t="str">
        <f>IF(INDEX(BR:BR,ROW())&lt;&gt;"-------",VLOOKUP($BR118,'CS Protocol Def'!$B:$P,15,FALSE),"-")</f>
        <v>-</v>
      </c>
      <c r="BW118" s="455" t="str">
        <f t="shared" si="121"/>
        <v>-</v>
      </c>
      <c r="BX118" s="515" t="str">
        <f>IF(INDEX(BR:BR,ROW())&lt;&gt;"-------",VLOOKUP($BR118,'CS Protocol Def'!$B:$Q,16,FALSE),"-")</f>
        <v>-</v>
      </c>
      <c r="BY118" s="455" t="str">
        <f>IF(INDEX(BR:BR,ROW())&lt;&gt;"-------",VLOOKUP(TEXT(BIN2DEC(CONCATENATE(K118,L118,M118,N118,O118,P118,Q118,R118,S118,T118)),"#"),'Country Codes'!A:B,2,FALSE),"-")</f>
        <v>-</v>
      </c>
      <c r="BZ118" s="491" t="str">
        <f>IF(BT118=BZ$3,VLOOKUP(CONCATENATE(X118,Y118,Z118,AA118,AB118,AC118),Characters!$B$3:$F$41,5,FALSE)&amp;
VLOOKUP(CONCATENATE(AD118,AE118,AF118,AG118,AH118,AI118),Characters!$B$3:$F$41,5,FALSE)&amp;
VLOOKUP(CONCATENATE(AJ118,AK118,AL118,AM118,AN118,AO118),Characters!$B$3:$F$41,5,FALSE)&amp;
VLOOKUP(CONCATENATE(AP118,AQ118,AR118,AS118,AT118,AU118),Characters!$B$3:$F$41,5,FALSE)&amp;
VLOOKUP(CONCATENATE(AV118,AW118,AX118,AY118,AZ118,BA118),Characters!$B$3:$F$41,5,FALSE)&amp;
VLOOKUP(CONCATENATE(BB118,BC118,BD118,BE118,BF118,BG118),Characters!$B$3:$F$41,5,FALSE)&amp;
VLOOKUP(CONCATENATE(BH118,BI118,BJ118,BK118,BL118,BM118),Characters!$B$3:$F$41,5,FALSE),"-")</f>
        <v>-</v>
      </c>
      <c r="CA118" s="471" t="str">
        <f t="shared" si="89"/>
        <v>-</v>
      </c>
      <c r="CB118" s="473" t="str">
        <f t="shared" si="90"/>
        <v>-</v>
      </c>
      <c r="CC118" s="475" t="str">
        <f t="shared" si="91"/>
        <v>-</v>
      </c>
      <c r="CD118" s="476" t="str">
        <f t="shared" si="92"/>
        <v>-</v>
      </c>
      <c r="CE118" s="476" t="str">
        <f t="shared" si="93"/>
        <v>-</v>
      </c>
      <c r="CF118" s="476" t="str">
        <f t="shared" si="94"/>
        <v>-</v>
      </c>
      <c r="CG118" s="476" t="str">
        <f t="shared" si="95"/>
        <v>-</v>
      </c>
      <c r="CH118" s="478" t="str">
        <f t="shared" si="96"/>
        <v>-</v>
      </c>
      <c r="CI118" s="480" t="str">
        <f t="shared" si="97"/>
        <v>-</v>
      </c>
      <c r="CJ118" s="480" t="str">
        <f t="shared" si="98"/>
        <v>-</v>
      </c>
      <c r="CK118" s="480" t="str">
        <f t="shared" si="99"/>
        <v>-</v>
      </c>
      <c r="CL118" s="480" t="str">
        <f t="shared" si="100"/>
        <v>-</v>
      </c>
      <c r="CM118" s="482" t="str">
        <f t="shared" si="101"/>
        <v>-</v>
      </c>
      <c r="CN118" s="483" t="str">
        <f t="shared" si="102"/>
        <v>-</v>
      </c>
      <c r="CO118" s="483" t="str">
        <f t="shared" si="103"/>
        <v>-</v>
      </c>
      <c r="CP118" s="483" t="str">
        <f t="shared" si="104"/>
        <v>-</v>
      </c>
      <c r="CQ118" s="493" t="str">
        <f t="shared" si="105"/>
        <v>-</v>
      </c>
      <c r="CR118" s="487" t="str">
        <f t="shared" si="106"/>
        <v>-</v>
      </c>
      <c r="CS118" s="490" t="str">
        <f t="shared" si="107"/>
        <v>-</v>
      </c>
      <c r="CT118" s="485" t="str">
        <f t="shared" si="108"/>
        <v>-</v>
      </c>
      <c r="CU118" s="485" t="str">
        <f t="shared" si="109"/>
        <v>-</v>
      </c>
      <c r="CV118" s="489" t="str">
        <f t="shared" si="110"/>
        <v>-</v>
      </c>
    </row>
    <row r="119" spans="6:100" x14ac:dyDescent="0.2">
      <c r="F119" s="495" t="str">
        <f t="shared" si="88"/>
        <v>-</v>
      </c>
      <c r="G119" s="495">
        <f t="shared" si="117"/>
        <v>0</v>
      </c>
      <c r="I119" s="456" t="str">
        <f t="shared" si="118"/>
        <v>-</v>
      </c>
      <c r="J119" s="516" t="str">
        <f t="shared" si="146"/>
        <v>-</v>
      </c>
      <c r="K119" s="516" t="str">
        <f t="shared" si="146"/>
        <v>-</v>
      </c>
      <c r="L119" s="516" t="str">
        <f t="shared" si="146"/>
        <v>-</v>
      </c>
      <c r="M119" s="516" t="str">
        <f t="shared" si="146"/>
        <v>-</v>
      </c>
      <c r="N119" s="516" t="str">
        <f t="shared" si="146"/>
        <v>-</v>
      </c>
      <c r="O119" s="516" t="str">
        <f t="shared" si="146"/>
        <v>-</v>
      </c>
      <c r="P119" s="516" t="str">
        <f t="shared" si="146"/>
        <v>-</v>
      </c>
      <c r="Q119" s="516" t="str">
        <f t="shared" si="146"/>
        <v>-</v>
      </c>
      <c r="R119" s="516" t="str">
        <f t="shared" si="146"/>
        <v>-</v>
      </c>
      <c r="S119" s="516" t="str">
        <f t="shared" si="146"/>
        <v>-</v>
      </c>
      <c r="T119" s="516" t="str">
        <f t="shared" si="147"/>
        <v>-</v>
      </c>
      <c r="U119" s="516" t="str">
        <f t="shared" si="147"/>
        <v>-</v>
      </c>
      <c r="V119" s="516" t="str">
        <f t="shared" si="147"/>
        <v>-</v>
      </c>
      <c r="W119" s="516" t="str">
        <f t="shared" si="147"/>
        <v>-</v>
      </c>
      <c r="X119" s="516" t="str">
        <f t="shared" si="147"/>
        <v>-</v>
      </c>
      <c r="Y119" s="516" t="str">
        <f t="shared" si="147"/>
        <v>-</v>
      </c>
      <c r="Z119" s="516" t="str">
        <f t="shared" si="147"/>
        <v>-</v>
      </c>
      <c r="AA119" s="516" t="str">
        <f t="shared" si="147"/>
        <v>-</v>
      </c>
      <c r="AB119" s="516" t="str">
        <f t="shared" si="147"/>
        <v>-</v>
      </c>
      <c r="AC119" s="516" t="str">
        <f t="shared" si="147"/>
        <v>-</v>
      </c>
      <c r="AD119" s="516" t="str">
        <f t="shared" si="148"/>
        <v>-</v>
      </c>
      <c r="AE119" s="516" t="str">
        <f t="shared" si="148"/>
        <v>-</v>
      </c>
      <c r="AF119" s="516" t="str">
        <f t="shared" si="148"/>
        <v>-</v>
      </c>
      <c r="AG119" s="516" t="str">
        <f t="shared" si="148"/>
        <v>-</v>
      </c>
      <c r="AH119" s="516" t="str">
        <f t="shared" si="148"/>
        <v>-</v>
      </c>
      <c r="AI119" s="516" t="str">
        <f t="shared" si="148"/>
        <v>-</v>
      </c>
      <c r="AJ119" s="516" t="str">
        <f t="shared" si="148"/>
        <v>-</v>
      </c>
      <c r="AK119" s="516" t="str">
        <f t="shared" si="148"/>
        <v>-</v>
      </c>
      <c r="AL119" s="516" t="str">
        <f t="shared" si="148"/>
        <v>-</v>
      </c>
      <c r="AM119" s="516" t="str">
        <f t="shared" si="148"/>
        <v>-</v>
      </c>
      <c r="AN119" s="516" t="str">
        <f t="shared" si="149"/>
        <v>-</v>
      </c>
      <c r="AO119" s="516" t="str">
        <f t="shared" si="149"/>
        <v>-</v>
      </c>
      <c r="AP119" s="516" t="str">
        <f t="shared" si="149"/>
        <v>-</v>
      </c>
      <c r="AQ119" s="516" t="str">
        <f t="shared" si="149"/>
        <v>-</v>
      </c>
      <c r="AR119" s="516" t="str">
        <f t="shared" si="149"/>
        <v>-</v>
      </c>
      <c r="AS119" s="516" t="str">
        <f t="shared" si="149"/>
        <v>-</v>
      </c>
      <c r="AT119" s="516" t="str">
        <f t="shared" si="149"/>
        <v>-</v>
      </c>
      <c r="AU119" s="516" t="str">
        <f t="shared" si="149"/>
        <v>-</v>
      </c>
      <c r="AV119" s="516" t="str">
        <f t="shared" si="149"/>
        <v>-</v>
      </c>
      <c r="AW119" s="516" t="str">
        <f t="shared" si="149"/>
        <v>-</v>
      </c>
      <c r="AX119" s="516" t="str">
        <f t="shared" si="150"/>
        <v>-</v>
      </c>
      <c r="AY119" s="516" t="str">
        <f t="shared" si="150"/>
        <v>-</v>
      </c>
      <c r="AZ119" s="516" t="str">
        <f t="shared" si="150"/>
        <v>-</v>
      </c>
      <c r="BA119" s="516" t="str">
        <f t="shared" si="150"/>
        <v>-</v>
      </c>
      <c r="BB119" s="516" t="str">
        <f t="shared" si="150"/>
        <v>-</v>
      </c>
      <c r="BC119" s="516" t="str">
        <f t="shared" si="150"/>
        <v>-</v>
      </c>
      <c r="BD119" s="516" t="str">
        <f t="shared" si="150"/>
        <v>-</v>
      </c>
      <c r="BE119" s="516" t="str">
        <f t="shared" si="150"/>
        <v>-</v>
      </c>
      <c r="BF119" s="516" t="str">
        <f t="shared" si="150"/>
        <v>-</v>
      </c>
      <c r="BG119" s="516" t="str">
        <f t="shared" si="150"/>
        <v>-</v>
      </c>
      <c r="BH119" s="516" t="str">
        <f t="shared" si="151"/>
        <v>-</v>
      </c>
      <c r="BI119" s="516" t="str">
        <f t="shared" si="151"/>
        <v>-</v>
      </c>
      <c r="BJ119" s="516" t="str">
        <f t="shared" si="151"/>
        <v>-</v>
      </c>
      <c r="BK119" s="516" t="str">
        <f t="shared" si="151"/>
        <v>-</v>
      </c>
      <c r="BL119" s="516" t="str">
        <f t="shared" si="151"/>
        <v>-</v>
      </c>
      <c r="BM119" s="516" t="str">
        <f t="shared" si="151"/>
        <v>-</v>
      </c>
      <c r="BN119" s="516" t="str">
        <f t="shared" si="151"/>
        <v>-</v>
      </c>
      <c r="BO119" s="516" t="str">
        <f t="shared" si="151"/>
        <v>-</v>
      </c>
      <c r="BP119" s="516" t="str">
        <f t="shared" si="151"/>
        <v>-</v>
      </c>
      <c r="BQ119" s="516" t="str">
        <f t="shared" si="151"/>
        <v>-</v>
      </c>
      <c r="BR119" s="516" t="str">
        <f t="shared" si="119"/>
        <v>-------</v>
      </c>
      <c r="BS119" s="516" t="str">
        <f t="shared" si="120"/>
        <v>-</v>
      </c>
      <c r="BT119" s="454" t="str">
        <f>IF(INDEX(BR:BR,ROW())&lt;&gt;"-------",VLOOKUP($BR119,'CS Protocol Def'!$B:$O,12,FALSE),"-")</f>
        <v>-</v>
      </c>
      <c r="BU119" s="454" t="str">
        <f>IF(INDEX(BR:BR,ROW())&lt;&gt;"-------",VLOOKUP(INDEX(BR:BR,ROW()),'CS Protocol Def'!$B:$O,13,FALSE),"-")</f>
        <v>-</v>
      </c>
      <c r="BV119" s="454" t="str">
        <f>IF(INDEX(BR:BR,ROW())&lt;&gt;"-------",VLOOKUP($BR119,'CS Protocol Def'!$B:$P,15,FALSE),"-")</f>
        <v>-</v>
      </c>
      <c r="BW119" s="455" t="str">
        <f t="shared" si="121"/>
        <v>-</v>
      </c>
      <c r="BX119" s="515" t="str">
        <f>IF(INDEX(BR:BR,ROW())&lt;&gt;"-------",VLOOKUP($BR119,'CS Protocol Def'!$B:$Q,16,FALSE),"-")</f>
        <v>-</v>
      </c>
      <c r="BY119" s="455" t="str">
        <f>IF(INDEX(BR:BR,ROW())&lt;&gt;"-------",VLOOKUP(TEXT(BIN2DEC(CONCATENATE(K119,L119,M119,N119,O119,P119,Q119,R119,S119,T119)),"#"),'Country Codes'!A:B,2,FALSE),"-")</f>
        <v>-</v>
      </c>
      <c r="BZ119" s="491" t="str">
        <f>IF(BT119=BZ$3,VLOOKUP(CONCATENATE(X119,Y119,Z119,AA119,AB119,AC119),Characters!$B$3:$F$41,5,FALSE)&amp;
VLOOKUP(CONCATENATE(AD119,AE119,AF119,AG119,AH119,AI119),Characters!$B$3:$F$41,5,FALSE)&amp;
VLOOKUP(CONCATENATE(AJ119,AK119,AL119,AM119,AN119,AO119),Characters!$B$3:$F$41,5,FALSE)&amp;
VLOOKUP(CONCATENATE(AP119,AQ119,AR119,AS119,AT119,AU119),Characters!$B$3:$F$41,5,FALSE)&amp;
VLOOKUP(CONCATENATE(AV119,AW119,AX119,AY119,AZ119,BA119),Characters!$B$3:$F$41,5,FALSE)&amp;
VLOOKUP(CONCATENATE(BB119,BC119,BD119,BE119,BF119,BG119),Characters!$B$3:$F$41,5,FALSE)&amp;
VLOOKUP(CONCATENATE(BH119,BI119,BJ119,BK119,BL119,BM119),Characters!$B$3:$F$41,5,FALSE),"-")</f>
        <v>-</v>
      </c>
      <c r="CA119" s="471" t="str">
        <f t="shared" si="89"/>
        <v>-</v>
      </c>
      <c r="CB119" s="473" t="str">
        <f t="shared" si="90"/>
        <v>-</v>
      </c>
      <c r="CC119" s="475" t="str">
        <f t="shared" si="91"/>
        <v>-</v>
      </c>
      <c r="CD119" s="476" t="str">
        <f t="shared" si="92"/>
        <v>-</v>
      </c>
      <c r="CE119" s="476" t="str">
        <f t="shared" si="93"/>
        <v>-</v>
      </c>
      <c r="CF119" s="476" t="str">
        <f t="shared" si="94"/>
        <v>-</v>
      </c>
      <c r="CG119" s="476" t="str">
        <f t="shared" si="95"/>
        <v>-</v>
      </c>
      <c r="CH119" s="478" t="str">
        <f t="shared" si="96"/>
        <v>-</v>
      </c>
      <c r="CI119" s="480" t="str">
        <f t="shared" si="97"/>
        <v>-</v>
      </c>
      <c r="CJ119" s="480" t="str">
        <f t="shared" si="98"/>
        <v>-</v>
      </c>
      <c r="CK119" s="480" t="str">
        <f t="shared" si="99"/>
        <v>-</v>
      </c>
      <c r="CL119" s="480" t="str">
        <f t="shared" si="100"/>
        <v>-</v>
      </c>
      <c r="CM119" s="482" t="str">
        <f t="shared" si="101"/>
        <v>-</v>
      </c>
      <c r="CN119" s="483" t="str">
        <f t="shared" si="102"/>
        <v>-</v>
      </c>
      <c r="CO119" s="483" t="str">
        <f t="shared" si="103"/>
        <v>-</v>
      </c>
      <c r="CP119" s="483" t="str">
        <f t="shared" si="104"/>
        <v>-</v>
      </c>
      <c r="CQ119" s="493" t="str">
        <f t="shared" si="105"/>
        <v>-</v>
      </c>
      <c r="CR119" s="487" t="str">
        <f t="shared" si="106"/>
        <v>-</v>
      </c>
      <c r="CS119" s="490" t="str">
        <f t="shared" si="107"/>
        <v>-</v>
      </c>
      <c r="CT119" s="485" t="str">
        <f t="shared" si="108"/>
        <v>-</v>
      </c>
      <c r="CU119" s="485" t="str">
        <f t="shared" si="109"/>
        <v>-</v>
      </c>
      <c r="CV119" s="489" t="str">
        <f t="shared" si="110"/>
        <v>-</v>
      </c>
    </row>
    <row r="120" spans="6:100" x14ac:dyDescent="0.2">
      <c r="F120" s="495" t="str">
        <f t="shared" si="88"/>
        <v>-</v>
      </c>
      <c r="G120" s="495">
        <f t="shared" si="117"/>
        <v>0</v>
      </c>
      <c r="I120" s="456" t="str">
        <f t="shared" si="118"/>
        <v>-</v>
      </c>
      <c r="J120" s="516" t="str">
        <f t="shared" si="146"/>
        <v>-</v>
      </c>
      <c r="K120" s="516" t="str">
        <f t="shared" si="146"/>
        <v>-</v>
      </c>
      <c r="L120" s="516" t="str">
        <f t="shared" si="146"/>
        <v>-</v>
      </c>
      <c r="M120" s="516" t="str">
        <f t="shared" si="146"/>
        <v>-</v>
      </c>
      <c r="N120" s="516" t="str">
        <f t="shared" si="146"/>
        <v>-</v>
      </c>
      <c r="O120" s="516" t="str">
        <f t="shared" si="146"/>
        <v>-</v>
      </c>
      <c r="P120" s="516" t="str">
        <f t="shared" si="146"/>
        <v>-</v>
      </c>
      <c r="Q120" s="516" t="str">
        <f t="shared" si="146"/>
        <v>-</v>
      </c>
      <c r="R120" s="516" t="str">
        <f t="shared" si="146"/>
        <v>-</v>
      </c>
      <c r="S120" s="516" t="str">
        <f t="shared" si="146"/>
        <v>-</v>
      </c>
      <c r="T120" s="516" t="str">
        <f t="shared" si="147"/>
        <v>-</v>
      </c>
      <c r="U120" s="516" t="str">
        <f t="shared" si="147"/>
        <v>-</v>
      </c>
      <c r="V120" s="516" t="str">
        <f t="shared" si="147"/>
        <v>-</v>
      </c>
      <c r="W120" s="516" t="str">
        <f t="shared" si="147"/>
        <v>-</v>
      </c>
      <c r="X120" s="516" t="str">
        <f t="shared" si="147"/>
        <v>-</v>
      </c>
      <c r="Y120" s="516" t="str">
        <f t="shared" si="147"/>
        <v>-</v>
      </c>
      <c r="Z120" s="516" t="str">
        <f t="shared" si="147"/>
        <v>-</v>
      </c>
      <c r="AA120" s="516" t="str">
        <f t="shared" si="147"/>
        <v>-</v>
      </c>
      <c r="AB120" s="516" t="str">
        <f t="shared" si="147"/>
        <v>-</v>
      </c>
      <c r="AC120" s="516" t="str">
        <f t="shared" si="147"/>
        <v>-</v>
      </c>
      <c r="AD120" s="516" t="str">
        <f t="shared" si="148"/>
        <v>-</v>
      </c>
      <c r="AE120" s="516" t="str">
        <f t="shared" si="148"/>
        <v>-</v>
      </c>
      <c r="AF120" s="516" t="str">
        <f t="shared" si="148"/>
        <v>-</v>
      </c>
      <c r="AG120" s="516" t="str">
        <f t="shared" si="148"/>
        <v>-</v>
      </c>
      <c r="AH120" s="516" t="str">
        <f t="shared" si="148"/>
        <v>-</v>
      </c>
      <c r="AI120" s="516" t="str">
        <f t="shared" si="148"/>
        <v>-</v>
      </c>
      <c r="AJ120" s="516" t="str">
        <f t="shared" si="148"/>
        <v>-</v>
      </c>
      <c r="AK120" s="516" t="str">
        <f t="shared" si="148"/>
        <v>-</v>
      </c>
      <c r="AL120" s="516" t="str">
        <f t="shared" si="148"/>
        <v>-</v>
      </c>
      <c r="AM120" s="516" t="str">
        <f t="shared" si="148"/>
        <v>-</v>
      </c>
      <c r="AN120" s="516" t="str">
        <f t="shared" si="149"/>
        <v>-</v>
      </c>
      <c r="AO120" s="516" t="str">
        <f t="shared" si="149"/>
        <v>-</v>
      </c>
      <c r="AP120" s="516" t="str">
        <f t="shared" si="149"/>
        <v>-</v>
      </c>
      <c r="AQ120" s="516" t="str">
        <f t="shared" si="149"/>
        <v>-</v>
      </c>
      <c r="AR120" s="516" t="str">
        <f t="shared" si="149"/>
        <v>-</v>
      </c>
      <c r="AS120" s="516" t="str">
        <f t="shared" si="149"/>
        <v>-</v>
      </c>
      <c r="AT120" s="516" t="str">
        <f t="shared" si="149"/>
        <v>-</v>
      </c>
      <c r="AU120" s="516" t="str">
        <f t="shared" si="149"/>
        <v>-</v>
      </c>
      <c r="AV120" s="516" t="str">
        <f t="shared" si="149"/>
        <v>-</v>
      </c>
      <c r="AW120" s="516" t="str">
        <f t="shared" si="149"/>
        <v>-</v>
      </c>
      <c r="AX120" s="516" t="str">
        <f t="shared" si="150"/>
        <v>-</v>
      </c>
      <c r="AY120" s="516" t="str">
        <f t="shared" si="150"/>
        <v>-</v>
      </c>
      <c r="AZ120" s="516" t="str">
        <f t="shared" si="150"/>
        <v>-</v>
      </c>
      <c r="BA120" s="516" t="str">
        <f t="shared" si="150"/>
        <v>-</v>
      </c>
      <c r="BB120" s="516" t="str">
        <f t="shared" si="150"/>
        <v>-</v>
      </c>
      <c r="BC120" s="516" t="str">
        <f t="shared" si="150"/>
        <v>-</v>
      </c>
      <c r="BD120" s="516" t="str">
        <f t="shared" si="150"/>
        <v>-</v>
      </c>
      <c r="BE120" s="516" t="str">
        <f t="shared" si="150"/>
        <v>-</v>
      </c>
      <c r="BF120" s="516" t="str">
        <f t="shared" si="150"/>
        <v>-</v>
      </c>
      <c r="BG120" s="516" t="str">
        <f t="shared" si="150"/>
        <v>-</v>
      </c>
      <c r="BH120" s="516" t="str">
        <f t="shared" si="151"/>
        <v>-</v>
      </c>
      <c r="BI120" s="516" t="str">
        <f t="shared" si="151"/>
        <v>-</v>
      </c>
      <c r="BJ120" s="516" t="str">
        <f t="shared" si="151"/>
        <v>-</v>
      </c>
      <c r="BK120" s="516" t="str">
        <f t="shared" si="151"/>
        <v>-</v>
      </c>
      <c r="BL120" s="516" t="str">
        <f t="shared" si="151"/>
        <v>-</v>
      </c>
      <c r="BM120" s="516" t="str">
        <f t="shared" si="151"/>
        <v>-</v>
      </c>
      <c r="BN120" s="516" t="str">
        <f t="shared" si="151"/>
        <v>-</v>
      </c>
      <c r="BO120" s="516" t="str">
        <f t="shared" si="151"/>
        <v>-</v>
      </c>
      <c r="BP120" s="516" t="str">
        <f t="shared" si="151"/>
        <v>-</v>
      </c>
      <c r="BQ120" s="516" t="str">
        <f t="shared" si="151"/>
        <v>-</v>
      </c>
      <c r="BR120" s="516" t="str">
        <f t="shared" si="119"/>
        <v>-------</v>
      </c>
      <c r="BS120" s="516" t="str">
        <f t="shared" si="120"/>
        <v>-</v>
      </c>
      <c r="BT120" s="454" t="str">
        <f>IF(INDEX(BR:BR,ROW())&lt;&gt;"-------",VLOOKUP($BR120,'CS Protocol Def'!$B:$O,12,FALSE),"-")</f>
        <v>-</v>
      </c>
      <c r="BU120" s="454" t="str">
        <f>IF(INDEX(BR:BR,ROW())&lt;&gt;"-------",VLOOKUP(INDEX(BR:BR,ROW()),'CS Protocol Def'!$B:$O,13,FALSE),"-")</f>
        <v>-</v>
      </c>
      <c r="BV120" s="454" t="str">
        <f>IF(INDEX(BR:BR,ROW())&lt;&gt;"-------",VLOOKUP($BR120,'CS Protocol Def'!$B:$P,15,FALSE),"-")</f>
        <v>-</v>
      </c>
      <c r="BW120" s="455" t="str">
        <f t="shared" si="121"/>
        <v>-</v>
      </c>
      <c r="BX120" s="515" t="str">
        <f>IF(INDEX(BR:BR,ROW())&lt;&gt;"-------",VLOOKUP($BR120,'CS Protocol Def'!$B:$Q,16,FALSE),"-")</f>
        <v>-</v>
      </c>
      <c r="BY120" s="455" t="str">
        <f>IF(INDEX(BR:BR,ROW())&lt;&gt;"-------",VLOOKUP(TEXT(BIN2DEC(CONCATENATE(K120,L120,M120,N120,O120,P120,Q120,R120,S120,T120)),"#"),'Country Codes'!A:B,2,FALSE),"-")</f>
        <v>-</v>
      </c>
      <c r="BZ120" s="491" t="str">
        <f>IF(BT120=BZ$3,VLOOKUP(CONCATENATE(X120,Y120,Z120,AA120,AB120,AC120),Characters!$B$3:$F$41,5,FALSE)&amp;
VLOOKUP(CONCATENATE(AD120,AE120,AF120,AG120,AH120,AI120),Characters!$B$3:$F$41,5,FALSE)&amp;
VLOOKUP(CONCATENATE(AJ120,AK120,AL120,AM120,AN120,AO120),Characters!$B$3:$F$41,5,FALSE)&amp;
VLOOKUP(CONCATENATE(AP120,AQ120,AR120,AS120,AT120,AU120),Characters!$B$3:$F$41,5,FALSE)&amp;
VLOOKUP(CONCATENATE(AV120,AW120,AX120,AY120,AZ120,BA120),Characters!$B$3:$F$41,5,FALSE)&amp;
VLOOKUP(CONCATENATE(BB120,BC120,BD120,BE120,BF120,BG120),Characters!$B$3:$F$41,5,FALSE)&amp;
VLOOKUP(CONCATENATE(BH120,BI120,BJ120,BK120,BL120,BM120),Characters!$B$3:$F$41,5,FALSE),"-")</f>
        <v>-</v>
      </c>
      <c r="CA120" s="471" t="str">
        <f t="shared" si="89"/>
        <v>-</v>
      </c>
      <c r="CB120" s="473" t="str">
        <f t="shared" si="90"/>
        <v>-</v>
      </c>
      <c r="CC120" s="475" t="str">
        <f t="shared" si="91"/>
        <v>-</v>
      </c>
      <c r="CD120" s="476" t="str">
        <f t="shared" si="92"/>
        <v>-</v>
      </c>
      <c r="CE120" s="476" t="str">
        <f t="shared" si="93"/>
        <v>-</v>
      </c>
      <c r="CF120" s="476" t="str">
        <f t="shared" si="94"/>
        <v>-</v>
      </c>
      <c r="CG120" s="476" t="str">
        <f t="shared" si="95"/>
        <v>-</v>
      </c>
      <c r="CH120" s="478" t="str">
        <f t="shared" si="96"/>
        <v>-</v>
      </c>
      <c r="CI120" s="480" t="str">
        <f t="shared" si="97"/>
        <v>-</v>
      </c>
      <c r="CJ120" s="480" t="str">
        <f t="shared" si="98"/>
        <v>-</v>
      </c>
      <c r="CK120" s="480" t="str">
        <f t="shared" si="99"/>
        <v>-</v>
      </c>
      <c r="CL120" s="480" t="str">
        <f t="shared" si="100"/>
        <v>-</v>
      </c>
      <c r="CM120" s="482" t="str">
        <f t="shared" si="101"/>
        <v>-</v>
      </c>
      <c r="CN120" s="483" t="str">
        <f t="shared" si="102"/>
        <v>-</v>
      </c>
      <c r="CO120" s="483" t="str">
        <f t="shared" si="103"/>
        <v>-</v>
      </c>
      <c r="CP120" s="483" t="str">
        <f t="shared" si="104"/>
        <v>-</v>
      </c>
      <c r="CQ120" s="493" t="str">
        <f t="shared" si="105"/>
        <v>-</v>
      </c>
      <c r="CR120" s="487" t="str">
        <f t="shared" si="106"/>
        <v>-</v>
      </c>
      <c r="CS120" s="490" t="str">
        <f t="shared" si="107"/>
        <v>-</v>
      </c>
      <c r="CT120" s="485" t="str">
        <f t="shared" si="108"/>
        <v>-</v>
      </c>
      <c r="CU120" s="485" t="str">
        <f t="shared" si="109"/>
        <v>-</v>
      </c>
      <c r="CV120" s="489" t="str">
        <f t="shared" si="110"/>
        <v>-</v>
      </c>
    </row>
    <row r="121" spans="6:100" x14ac:dyDescent="0.2">
      <c r="F121" s="495" t="str">
        <f t="shared" si="88"/>
        <v>-</v>
      </c>
      <c r="G121" s="495">
        <f t="shared" si="117"/>
        <v>0</v>
      </c>
      <c r="I121" s="456" t="str">
        <f t="shared" si="118"/>
        <v>-</v>
      </c>
      <c r="J121" s="516" t="str">
        <f t="shared" si="146"/>
        <v>-</v>
      </c>
      <c r="K121" s="516" t="str">
        <f t="shared" si="146"/>
        <v>-</v>
      </c>
      <c r="L121" s="516" t="str">
        <f t="shared" si="146"/>
        <v>-</v>
      </c>
      <c r="M121" s="516" t="str">
        <f t="shared" si="146"/>
        <v>-</v>
      </c>
      <c r="N121" s="516" t="str">
        <f t="shared" si="146"/>
        <v>-</v>
      </c>
      <c r="O121" s="516" t="str">
        <f t="shared" si="146"/>
        <v>-</v>
      </c>
      <c r="P121" s="516" t="str">
        <f t="shared" si="146"/>
        <v>-</v>
      </c>
      <c r="Q121" s="516" t="str">
        <f t="shared" si="146"/>
        <v>-</v>
      </c>
      <c r="R121" s="516" t="str">
        <f t="shared" si="146"/>
        <v>-</v>
      </c>
      <c r="S121" s="516" t="str">
        <f t="shared" si="146"/>
        <v>-</v>
      </c>
      <c r="T121" s="516" t="str">
        <f t="shared" si="147"/>
        <v>-</v>
      </c>
      <c r="U121" s="516" t="str">
        <f t="shared" si="147"/>
        <v>-</v>
      </c>
      <c r="V121" s="516" t="str">
        <f t="shared" si="147"/>
        <v>-</v>
      </c>
      <c r="W121" s="516" t="str">
        <f t="shared" si="147"/>
        <v>-</v>
      </c>
      <c r="X121" s="516" t="str">
        <f t="shared" si="147"/>
        <v>-</v>
      </c>
      <c r="Y121" s="516" t="str">
        <f t="shared" si="147"/>
        <v>-</v>
      </c>
      <c r="Z121" s="516" t="str">
        <f t="shared" si="147"/>
        <v>-</v>
      </c>
      <c r="AA121" s="516" t="str">
        <f t="shared" si="147"/>
        <v>-</v>
      </c>
      <c r="AB121" s="516" t="str">
        <f t="shared" si="147"/>
        <v>-</v>
      </c>
      <c r="AC121" s="516" t="str">
        <f t="shared" si="147"/>
        <v>-</v>
      </c>
      <c r="AD121" s="516" t="str">
        <f t="shared" si="148"/>
        <v>-</v>
      </c>
      <c r="AE121" s="516" t="str">
        <f t="shared" si="148"/>
        <v>-</v>
      </c>
      <c r="AF121" s="516" t="str">
        <f t="shared" si="148"/>
        <v>-</v>
      </c>
      <c r="AG121" s="516" t="str">
        <f t="shared" si="148"/>
        <v>-</v>
      </c>
      <c r="AH121" s="516" t="str">
        <f t="shared" si="148"/>
        <v>-</v>
      </c>
      <c r="AI121" s="516" t="str">
        <f t="shared" si="148"/>
        <v>-</v>
      </c>
      <c r="AJ121" s="516" t="str">
        <f t="shared" si="148"/>
        <v>-</v>
      </c>
      <c r="AK121" s="516" t="str">
        <f t="shared" si="148"/>
        <v>-</v>
      </c>
      <c r="AL121" s="516" t="str">
        <f t="shared" si="148"/>
        <v>-</v>
      </c>
      <c r="AM121" s="516" t="str">
        <f t="shared" si="148"/>
        <v>-</v>
      </c>
      <c r="AN121" s="516" t="str">
        <f t="shared" si="149"/>
        <v>-</v>
      </c>
      <c r="AO121" s="516" t="str">
        <f t="shared" si="149"/>
        <v>-</v>
      </c>
      <c r="AP121" s="516" t="str">
        <f t="shared" si="149"/>
        <v>-</v>
      </c>
      <c r="AQ121" s="516" t="str">
        <f t="shared" si="149"/>
        <v>-</v>
      </c>
      <c r="AR121" s="516" t="str">
        <f t="shared" si="149"/>
        <v>-</v>
      </c>
      <c r="AS121" s="516" t="str">
        <f t="shared" si="149"/>
        <v>-</v>
      </c>
      <c r="AT121" s="516" t="str">
        <f t="shared" si="149"/>
        <v>-</v>
      </c>
      <c r="AU121" s="516" t="str">
        <f t="shared" si="149"/>
        <v>-</v>
      </c>
      <c r="AV121" s="516" t="str">
        <f t="shared" si="149"/>
        <v>-</v>
      </c>
      <c r="AW121" s="516" t="str">
        <f t="shared" si="149"/>
        <v>-</v>
      </c>
      <c r="AX121" s="516" t="str">
        <f t="shared" si="150"/>
        <v>-</v>
      </c>
      <c r="AY121" s="516" t="str">
        <f t="shared" si="150"/>
        <v>-</v>
      </c>
      <c r="AZ121" s="516" t="str">
        <f t="shared" si="150"/>
        <v>-</v>
      </c>
      <c r="BA121" s="516" t="str">
        <f t="shared" si="150"/>
        <v>-</v>
      </c>
      <c r="BB121" s="516" t="str">
        <f t="shared" si="150"/>
        <v>-</v>
      </c>
      <c r="BC121" s="516" t="str">
        <f t="shared" si="150"/>
        <v>-</v>
      </c>
      <c r="BD121" s="516" t="str">
        <f t="shared" si="150"/>
        <v>-</v>
      </c>
      <c r="BE121" s="516" t="str">
        <f t="shared" si="150"/>
        <v>-</v>
      </c>
      <c r="BF121" s="516" t="str">
        <f t="shared" si="150"/>
        <v>-</v>
      </c>
      <c r="BG121" s="516" t="str">
        <f t="shared" si="150"/>
        <v>-</v>
      </c>
      <c r="BH121" s="516" t="str">
        <f t="shared" si="151"/>
        <v>-</v>
      </c>
      <c r="BI121" s="516" t="str">
        <f t="shared" si="151"/>
        <v>-</v>
      </c>
      <c r="BJ121" s="516" t="str">
        <f t="shared" si="151"/>
        <v>-</v>
      </c>
      <c r="BK121" s="516" t="str">
        <f t="shared" si="151"/>
        <v>-</v>
      </c>
      <c r="BL121" s="516" t="str">
        <f t="shared" si="151"/>
        <v>-</v>
      </c>
      <c r="BM121" s="516" t="str">
        <f t="shared" si="151"/>
        <v>-</v>
      </c>
      <c r="BN121" s="516" t="str">
        <f t="shared" si="151"/>
        <v>-</v>
      </c>
      <c r="BO121" s="516" t="str">
        <f t="shared" si="151"/>
        <v>-</v>
      </c>
      <c r="BP121" s="516" t="str">
        <f t="shared" si="151"/>
        <v>-</v>
      </c>
      <c r="BQ121" s="516" t="str">
        <f t="shared" si="151"/>
        <v>-</v>
      </c>
      <c r="BR121" s="516" t="str">
        <f t="shared" si="119"/>
        <v>-------</v>
      </c>
      <c r="BS121" s="516" t="str">
        <f t="shared" si="120"/>
        <v>-</v>
      </c>
      <c r="BT121" s="454" t="str">
        <f>IF(INDEX(BR:BR,ROW())&lt;&gt;"-------",VLOOKUP($BR121,'CS Protocol Def'!$B:$O,12,FALSE),"-")</f>
        <v>-</v>
      </c>
      <c r="BU121" s="454" t="str">
        <f>IF(INDEX(BR:BR,ROW())&lt;&gt;"-------",VLOOKUP(INDEX(BR:BR,ROW()),'CS Protocol Def'!$B:$O,13,FALSE),"-")</f>
        <v>-</v>
      </c>
      <c r="BV121" s="454" t="str">
        <f>IF(INDEX(BR:BR,ROW())&lt;&gt;"-------",VLOOKUP($BR121,'CS Protocol Def'!$B:$P,15,FALSE),"-")</f>
        <v>-</v>
      </c>
      <c r="BW121" s="455" t="str">
        <f t="shared" si="121"/>
        <v>-</v>
      </c>
      <c r="BX121" s="515" t="str">
        <f>IF(INDEX(BR:BR,ROW())&lt;&gt;"-------",VLOOKUP($BR121,'CS Protocol Def'!$B:$Q,16,FALSE),"-")</f>
        <v>-</v>
      </c>
      <c r="BY121" s="455" t="str">
        <f>IF(INDEX(BR:BR,ROW())&lt;&gt;"-------",VLOOKUP(TEXT(BIN2DEC(CONCATENATE(K121,L121,M121,N121,O121,P121,Q121,R121,S121,T121)),"#"),'Country Codes'!A:B,2,FALSE),"-")</f>
        <v>-</v>
      </c>
      <c r="BZ121" s="491" t="str">
        <f>IF(BT121=BZ$3,VLOOKUP(CONCATENATE(X121,Y121,Z121,AA121,AB121,AC121),Characters!$B$3:$F$41,5,FALSE)&amp;
VLOOKUP(CONCATENATE(AD121,AE121,AF121,AG121,AH121,AI121),Characters!$B$3:$F$41,5,FALSE)&amp;
VLOOKUP(CONCATENATE(AJ121,AK121,AL121,AM121,AN121,AO121),Characters!$B$3:$F$41,5,FALSE)&amp;
VLOOKUP(CONCATENATE(AP121,AQ121,AR121,AS121,AT121,AU121),Characters!$B$3:$F$41,5,FALSE)&amp;
VLOOKUP(CONCATENATE(AV121,AW121,AX121,AY121,AZ121,BA121),Characters!$B$3:$F$41,5,FALSE)&amp;
VLOOKUP(CONCATENATE(BB121,BC121,BD121,BE121,BF121,BG121),Characters!$B$3:$F$41,5,FALSE)&amp;
VLOOKUP(CONCATENATE(BH121,BI121,BJ121,BK121,BL121,BM121),Characters!$B$3:$F$41,5,FALSE),"-")</f>
        <v>-</v>
      </c>
      <c r="CA121" s="471" t="str">
        <f t="shared" si="89"/>
        <v>-</v>
      </c>
      <c r="CB121" s="473" t="str">
        <f t="shared" si="90"/>
        <v>-</v>
      </c>
      <c r="CC121" s="475" t="str">
        <f t="shared" si="91"/>
        <v>-</v>
      </c>
      <c r="CD121" s="476" t="str">
        <f t="shared" si="92"/>
        <v>-</v>
      </c>
      <c r="CE121" s="476" t="str">
        <f t="shared" si="93"/>
        <v>-</v>
      </c>
      <c r="CF121" s="476" t="str">
        <f t="shared" si="94"/>
        <v>-</v>
      </c>
      <c r="CG121" s="476" t="str">
        <f t="shared" si="95"/>
        <v>-</v>
      </c>
      <c r="CH121" s="478" t="str">
        <f t="shared" si="96"/>
        <v>-</v>
      </c>
      <c r="CI121" s="480" t="str">
        <f t="shared" si="97"/>
        <v>-</v>
      </c>
      <c r="CJ121" s="480" t="str">
        <f t="shared" si="98"/>
        <v>-</v>
      </c>
      <c r="CK121" s="480" t="str">
        <f t="shared" si="99"/>
        <v>-</v>
      </c>
      <c r="CL121" s="480" t="str">
        <f t="shared" si="100"/>
        <v>-</v>
      </c>
      <c r="CM121" s="482" t="str">
        <f t="shared" si="101"/>
        <v>-</v>
      </c>
      <c r="CN121" s="483" t="str">
        <f t="shared" si="102"/>
        <v>-</v>
      </c>
      <c r="CO121" s="483" t="str">
        <f t="shared" si="103"/>
        <v>-</v>
      </c>
      <c r="CP121" s="483" t="str">
        <f t="shared" si="104"/>
        <v>-</v>
      </c>
      <c r="CQ121" s="493" t="str">
        <f t="shared" si="105"/>
        <v>-</v>
      </c>
      <c r="CR121" s="487" t="str">
        <f t="shared" si="106"/>
        <v>-</v>
      </c>
      <c r="CS121" s="490" t="str">
        <f t="shared" si="107"/>
        <v>-</v>
      </c>
      <c r="CT121" s="485" t="str">
        <f t="shared" si="108"/>
        <v>-</v>
      </c>
      <c r="CU121" s="485" t="str">
        <f t="shared" si="109"/>
        <v>-</v>
      </c>
      <c r="CV121" s="489" t="str">
        <f t="shared" si="110"/>
        <v>-</v>
      </c>
    </row>
    <row r="122" spans="6:100" x14ac:dyDescent="0.2">
      <c r="F122" s="495" t="str">
        <f t="shared" si="88"/>
        <v>-</v>
      </c>
      <c r="G122" s="495">
        <f t="shared" si="117"/>
        <v>0</v>
      </c>
      <c r="I122" s="456" t="str">
        <f t="shared" si="118"/>
        <v>-</v>
      </c>
      <c r="J122" s="516" t="str">
        <f t="shared" si="146"/>
        <v>-</v>
      </c>
      <c r="K122" s="516" t="str">
        <f t="shared" si="146"/>
        <v>-</v>
      </c>
      <c r="L122" s="516" t="str">
        <f t="shared" si="146"/>
        <v>-</v>
      </c>
      <c r="M122" s="516" t="str">
        <f t="shared" si="146"/>
        <v>-</v>
      </c>
      <c r="N122" s="516" t="str">
        <f t="shared" si="146"/>
        <v>-</v>
      </c>
      <c r="O122" s="516" t="str">
        <f t="shared" si="146"/>
        <v>-</v>
      </c>
      <c r="P122" s="516" t="str">
        <f t="shared" si="146"/>
        <v>-</v>
      </c>
      <c r="Q122" s="516" t="str">
        <f t="shared" si="146"/>
        <v>-</v>
      </c>
      <c r="R122" s="516" t="str">
        <f t="shared" si="146"/>
        <v>-</v>
      </c>
      <c r="S122" s="516" t="str">
        <f t="shared" si="146"/>
        <v>-</v>
      </c>
      <c r="T122" s="516" t="str">
        <f t="shared" si="147"/>
        <v>-</v>
      </c>
      <c r="U122" s="516" t="str">
        <f t="shared" si="147"/>
        <v>-</v>
      </c>
      <c r="V122" s="516" t="str">
        <f t="shared" si="147"/>
        <v>-</v>
      </c>
      <c r="W122" s="516" t="str">
        <f t="shared" si="147"/>
        <v>-</v>
      </c>
      <c r="X122" s="516" t="str">
        <f t="shared" si="147"/>
        <v>-</v>
      </c>
      <c r="Y122" s="516" t="str">
        <f t="shared" si="147"/>
        <v>-</v>
      </c>
      <c r="Z122" s="516" t="str">
        <f t="shared" si="147"/>
        <v>-</v>
      </c>
      <c r="AA122" s="516" t="str">
        <f t="shared" si="147"/>
        <v>-</v>
      </c>
      <c r="AB122" s="516" t="str">
        <f t="shared" si="147"/>
        <v>-</v>
      </c>
      <c r="AC122" s="516" t="str">
        <f t="shared" si="147"/>
        <v>-</v>
      </c>
      <c r="AD122" s="516" t="str">
        <f t="shared" si="148"/>
        <v>-</v>
      </c>
      <c r="AE122" s="516" t="str">
        <f t="shared" si="148"/>
        <v>-</v>
      </c>
      <c r="AF122" s="516" t="str">
        <f t="shared" si="148"/>
        <v>-</v>
      </c>
      <c r="AG122" s="516" t="str">
        <f t="shared" si="148"/>
        <v>-</v>
      </c>
      <c r="AH122" s="516" t="str">
        <f t="shared" si="148"/>
        <v>-</v>
      </c>
      <c r="AI122" s="516" t="str">
        <f t="shared" si="148"/>
        <v>-</v>
      </c>
      <c r="AJ122" s="516" t="str">
        <f t="shared" si="148"/>
        <v>-</v>
      </c>
      <c r="AK122" s="516" t="str">
        <f t="shared" si="148"/>
        <v>-</v>
      </c>
      <c r="AL122" s="516" t="str">
        <f t="shared" si="148"/>
        <v>-</v>
      </c>
      <c r="AM122" s="516" t="str">
        <f t="shared" si="148"/>
        <v>-</v>
      </c>
      <c r="AN122" s="516" t="str">
        <f t="shared" si="149"/>
        <v>-</v>
      </c>
      <c r="AO122" s="516" t="str">
        <f t="shared" si="149"/>
        <v>-</v>
      </c>
      <c r="AP122" s="516" t="str">
        <f t="shared" si="149"/>
        <v>-</v>
      </c>
      <c r="AQ122" s="516" t="str">
        <f t="shared" si="149"/>
        <v>-</v>
      </c>
      <c r="AR122" s="516" t="str">
        <f t="shared" si="149"/>
        <v>-</v>
      </c>
      <c r="AS122" s="516" t="str">
        <f t="shared" si="149"/>
        <v>-</v>
      </c>
      <c r="AT122" s="516" t="str">
        <f t="shared" si="149"/>
        <v>-</v>
      </c>
      <c r="AU122" s="516" t="str">
        <f t="shared" si="149"/>
        <v>-</v>
      </c>
      <c r="AV122" s="516" t="str">
        <f t="shared" si="149"/>
        <v>-</v>
      </c>
      <c r="AW122" s="516" t="str">
        <f t="shared" si="149"/>
        <v>-</v>
      </c>
      <c r="AX122" s="516" t="str">
        <f t="shared" si="150"/>
        <v>-</v>
      </c>
      <c r="AY122" s="516" t="str">
        <f t="shared" si="150"/>
        <v>-</v>
      </c>
      <c r="AZ122" s="516" t="str">
        <f t="shared" si="150"/>
        <v>-</v>
      </c>
      <c r="BA122" s="516" t="str">
        <f t="shared" si="150"/>
        <v>-</v>
      </c>
      <c r="BB122" s="516" t="str">
        <f t="shared" si="150"/>
        <v>-</v>
      </c>
      <c r="BC122" s="516" t="str">
        <f t="shared" si="150"/>
        <v>-</v>
      </c>
      <c r="BD122" s="516" t="str">
        <f t="shared" si="150"/>
        <v>-</v>
      </c>
      <c r="BE122" s="516" t="str">
        <f t="shared" si="150"/>
        <v>-</v>
      </c>
      <c r="BF122" s="516" t="str">
        <f t="shared" si="150"/>
        <v>-</v>
      </c>
      <c r="BG122" s="516" t="str">
        <f t="shared" si="150"/>
        <v>-</v>
      </c>
      <c r="BH122" s="516" t="str">
        <f t="shared" si="151"/>
        <v>-</v>
      </c>
      <c r="BI122" s="516" t="str">
        <f t="shared" si="151"/>
        <v>-</v>
      </c>
      <c r="BJ122" s="516" t="str">
        <f t="shared" si="151"/>
        <v>-</v>
      </c>
      <c r="BK122" s="516" t="str">
        <f t="shared" si="151"/>
        <v>-</v>
      </c>
      <c r="BL122" s="516" t="str">
        <f t="shared" si="151"/>
        <v>-</v>
      </c>
      <c r="BM122" s="516" t="str">
        <f t="shared" si="151"/>
        <v>-</v>
      </c>
      <c r="BN122" s="516" t="str">
        <f t="shared" si="151"/>
        <v>-</v>
      </c>
      <c r="BO122" s="516" t="str">
        <f t="shared" si="151"/>
        <v>-</v>
      </c>
      <c r="BP122" s="516" t="str">
        <f t="shared" si="151"/>
        <v>-</v>
      </c>
      <c r="BQ122" s="516" t="str">
        <f t="shared" si="151"/>
        <v>-</v>
      </c>
      <c r="BR122" s="516" t="str">
        <f t="shared" si="119"/>
        <v>-------</v>
      </c>
      <c r="BS122" s="516" t="str">
        <f t="shared" si="120"/>
        <v>-</v>
      </c>
      <c r="BT122" s="454" t="str">
        <f>IF(INDEX(BR:BR,ROW())&lt;&gt;"-------",VLOOKUP($BR122,'CS Protocol Def'!$B:$O,12,FALSE),"-")</f>
        <v>-</v>
      </c>
      <c r="BU122" s="454" t="str">
        <f>IF(INDEX(BR:BR,ROW())&lt;&gt;"-------",VLOOKUP(INDEX(BR:BR,ROW()),'CS Protocol Def'!$B:$O,13,FALSE),"-")</f>
        <v>-</v>
      </c>
      <c r="BV122" s="454" t="str">
        <f>IF(INDEX(BR:BR,ROW())&lt;&gt;"-------",VLOOKUP($BR122,'CS Protocol Def'!$B:$P,15,FALSE),"-")</f>
        <v>-</v>
      </c>
      <c r="BW122" s="455" t="str">
        <f t="shared" si="121"/>
        <v>-</v>
      </c>
      <c r="BX122" s="515" t="str">
        <f>IF(INDEX(BR:BR,ROW())&lt;&gt;"-------",VLOOKUP($BR122,'CS Protocol Def'!$B:$Q,16,FALSE),"-")</f>
        <v>-</v>
      </c>
      <c r="BY122" s="455" t="str">
        <f>IF(INDEX(BR:BR,ROW())&lt;&gt;"-------",VLOOKUP(TEXT(BIN2DEC(CONCATENATE(K122,L122,M122,N122,O122,P122,Q122,R122,S122,T122)),"#"),'Country Codes'!A:B,2,FALSE),"-")</f>
        <v>-</v>
      </c>
      <c r="BZ122" s="491" t="str">
        <f>IF(BT122=BZ$3,VLOOKUP(CONCATENATE(X122,Y122,Z122,AA122,AB122,AC122),Characters!$B$3:$F$41,5,FALSE)&amp;
VLOOKUP(CONCATENATE(AD122,AE122,AF122,AG122,AH122,AI122),Characters!$B$3:$F$41,5,FALSE)&amp;
VLOOKUP(CONCATENATE(AJ122,AK122,AL122,AM122,AN122,AO122),Characters!$B$3:$F$41,5,FALSE)&amp;
VLOOKUP(CONCATENATE(AP122,AQ122,AR122,AS122,AT122,AU122),Characters!$B$3:$F$41,5,FALSE)&amp;
VLOOKUP(CONCATENATE(AV122,AW122,AX122,AY122,AZ122,BA122),Characters!$B$3:$F$41,5,FALSE)&amp;
VLOOKUP(CONCATENATE(BB122,BC122,BD122,BE122,BF122,BG122),Characters!$B$3:$F$41,5,FALSE)&amp;
VLOOKUP(CONCATENATE(BH122,BI122,BJ122,BK122,BL122,BM122),Characters!$B$3:$F$41,5,FALSE),"-")</f>
        <v>-</v>
      </c>
      <c r="CA122" s="471" t="str">
        <f t="shared" si="89"/>
        <v>-</v>
      </c>
      <c r="CB122" s="473" t="str">
        <f t="shared" si="90"/>
        <v>-</v>
      </c>
      <c r="CC122" s="475" t="str">
        <f t="shared" si="91"/>
        <v>-</v>
      </c>
      <c r="CD122" s="476" t="str">
        <f t="shared" si="92"/>
        <v>-</v>
      </c>
      <c r="CE122" s="476" t="str">
        <f t="shared" si="93"/>
        <v>-</v>
      </c>
      <c r="CF122" s="476" t="str">
        <f t="shared" si="94"/>
        <v>-</v>
      </c>
      <c r="CG122" s="476" t="str">
        <f t="shared" si="95"/>
        <v>-</v>
      </c>
      <c r="CH122" s="478" t="str">
        <f t="shared" si="96"/>
        <v>-</v>
      </c>
      <c r="CI122" s="480" t="str">
        <f t="shared" si="97"/>
        <v>-</v>
      </c>
      <c r="CJ122" s="480" t="str">
        <f t="shared" si="98"/>
        <v>-</v>
      </c>
      <c r="CK122" s="480" t="str">
        <f t="shared" si="99"/>
        <v>-</v>
      </c>
      <c r="CL122" s="480" t="str">
        <f t="shared" si="100"/>
        <v>-</v>
      </c>
      <c r="CM122" s="482" t="str">
        <f t="shared" si="101"/>
        <v>-</v>
      </c>
      <c r="CN122" s="483" t="str">
        <f t="shared" si="102"/>
        <v>-</v>
      </c>
      <c r="CO122" s="483" t="str">
        <f t="shared" si="103"/>
        <v>-</v>
      </c>
      <c r="CP122" s="483" t="str">
        <f t="shared" si="104"/>
        <v>-</v>
      </c>
      <c r="CQ122" s="493" t="str">
        <f t="shared" si="105"/>
        <v>-</v>
      </c>
      <c r="CR122" s="487" t="str">
        <f t="shared" si="106"/>
        <v>-</v>
      </c>
      <c r="CS122" s="490" t="str">
        <f t="shared" si="107"/>
        <v>-</v>
      </c>
      <c r="CT122" s="485" t="str">
        <f t="shared" si="108"/>
        <v>-</v>
      </c>
      <c r="CU122" s="485" t="str">
        <f t="shared" si="109"/>
        <v>-</v>
      </c>
      <c r="CV122" s="489" t="str">
        <f t="shared" si="110"/>
        <v>-</v>
      </c>
    </row>
    <row r="123" spans="6:100" x14ac:dyDescent="0.2">
      <c r="F123" s="495" t="str">
        <f t="shared" si="88"/>
        <v>-</v>
      </c>
      <c r="G123" s="495">
        <f t="shared" si="117"/>
        <v>0</v>
      </c>
      <c r="I123" s="456" t="str">
        <f t="shared" si="118"/>
        <v>-</v>
      </c>
      <c r="J123" s="516" t="str">
        <f t="shared" si="146"/>
        <v>-</v>
      </c>
      <c r="K123" s="516" t="str">
        <f t="shared" si="146"/>
        <v>-</v>
      </c>
      <c r="L123" s="516" t="str">
        <f t="shared" si="146"/>
        <v>-</v>
      </c>
      <c r="M123" s="516" t="str">
        <f t="shared" si="146"/>
        <v>-</v>
      </c>
      <c r="N123" s="516" t="str">
        <f t="shared" si="146"/>
        <v>-</v>
      </c>
      <c r="O123" s="516" t="str">
        <f t="shared" si="146"/>
        <v>-</v>
      </c>
      <c r="P123" s="516" t="str">
        <f t="shared" si="146"/>
        <v>-</v>
      </c>
      <c r="Q123" s="516" t="str">
        <f t="shared" si="146"/>
        <v>-</v>
      </c>
      <c r="R123" s="516" t="str">
        <f t="shared" si="146"/>
        <v>-</v>
      </c>
      <c r="S123" s="516" t="str">
        <f t="shared" si="146"/>
        <v>-</v>
      </c>
      <c r="T123" s="516" t="str">
        <f t="shared" si="147"/>
        <v>-</v>
      </c>
      <c r="U123" s="516" t="str">
        <f t="shared" si="147"/>
        <v>-</v>
      </c>
      <c r="V123" s="516" t="str">
        <f t="shared" si="147"/>
        <v>-</v>
      </c>
      <c r="W123" s="516" t="str">
        <f t="shared" si="147"/>
        <v>-</v>
      </c>
      <c r="X123" s="516" t="str">
        <f t="shared" si="147"/>
        <v>-</v>
      </c>
      <c r="Y123" s="516" t="str">
        <f t="shared" si="147"/>
        <v>-</v>
      </c>
      <c r="Z123" s="516" t="str">
        <f t="shared" si="147"/>
        <v>-</v>
      </c>
      <c r="AA123" s="516" t="str">
        <f t="shared" si="147"/>
        <v>-</v>
      </c>
      <c r="AB123" s="516" t="str">
        <f t="shared" si="147"/>
        <v>-</v>
      </c>
      <c r="AC123" s="516" t="str">
        <f t="shared" si="147"/>
        <v>-</v>
      </c>
      <c r="AD123" s="516" t="str">
        <f t="shared" si="148"/>
        <v>-</v>
      </c>
      <c r="AE123" s="516" t="str">
        <f t="shared" si="148"/>
        <v>-</v>
      </c>
      <c r="AF123" s="516" t="str">
        <f t="shared" si="148"/>
        <v>-</v>
      </c>
      <c r="AG123" s="516" t="str">
        <f t="shared" si="148"/>
        <v>-</v>
      </c>
      <c r="AH123" s="516" t="str">
        <f t="shared" si="148"/>
        <v>-</v>
      </c>
      <c r="AI123" s="516" t="str">
        <f t="shared" si="148"/>
        <v>-</v>
      </c>
      <c r="AJ123" s="516" t="str">
        <f t="shared" si="148"/>
        <v>-</v>
      </c>
      <c r="AK123" s="516" t="str">
        <f t="shared" si="148"/>
        <v>-</v>
      </c>
      <c r="AL123" s="516" t="str">
        <f t="shared" si="148"/>
        <v>-</v>
      </c>
      <c r="AM123" s="516" t="str">
        <f t="shared" si="148"/>
        <v>-</v>
      </c>
      <c r="AN123" s="516" t="str">
        <f t="shared" si="149"/>
        <v>-</v>
      </c>
      <c r="AO123" s="516" t="str">
        <f t="shared" si="149"/>
        <v>-</v>
      </c>
      <c r="AP123" s="516" t="str">
        <f t="shared" si="149"/>
        <v>-</v>
      </c>
      <c r="AQ123" s="516" t="str">
        <f t="shared" si="149"/>
        <v>-</v>
      </c>
      <c r="AR123" s="516" t="str">
        <f t="shared" si="149"/>
        <v>-</v>
      </c>
      <c r="AS123" s="516" t="str">
        <f t="shared" si="149"/>
        <v>-</v>
      </c>
      <c r="AT123" s="516" t="str">
        <f t="shared" si="149"/>
        <v>-</v>
      </c>
      <c r="AU123" s="516" t="str">
        <f t="shared" si="149"/>
        <v>-</v>
      </c>
      <c r="AV123" s="516" t="str">
        <f t="shared" si="149"/>
        <v>-</v>
      </c>
      <c r="AW123" s="516" t="str">
        <f t="shared" si="149"/>
        <v>-</v>
      </c>
      <c r="AX123" s="516" t="str">
        <f t="shared" si="150"/>
        <v>-</v>
      </c>
      <c r="AY123" s="516" t="str">
        <f t="shared" si="150"/>
        <v>-</v>
      </c>
      <c r="AZ123" s="516" t="str">
        <f t="shared" si="150"/>
        <v>-</v>
      </c>
      <c r="BA123" s="516" t="str">
        <f t="shared" si="150"/>
        <v>-</v>
      </c>
      <c r="BB123" s="516" t="str">
        <f t="shared" si="150"/>
        <v>-</v>
      </c>
      <c r="BC123" s="516" t="str">
        <f t="shared" si="150"/>
        <v>-</v>
      </c>
      <c r="BD123" s="516" t="str">
        <f t="shared" si="150"/>
        <v>-</v>
      </c>
      <c r="BE123" s="516" t="str">
        <f t="shared" si="150"/>
        <v>-</v>
      </c>
      <c r="BF123" s="516" t="str">
        <f t="shared" si="150"/>
        <v>-</v>
      </c>
      <c r="BG123" s="516" t="str">
        <f t="shared" si="150"/>
        <v>-</v>
      </c>
      <c r="BH123" s="516" t="str">
        <f t="shared" si="151"/>
        <v>-</v>
      </c>
      <c r="BI123" s="516" t="str">
        <f t="shared" si="151"/>
        <v>-</v>
      </c>
      <c r="BJ123" s="516" t="str">
        <f t="shared" si="151"/>
        <v>-</v>
      </c>
      <c r="BK123" s="516" t="str">
        <f t="shared" si="151"/>
        <v>-</v>
      </c>
      <c r="BL123" s="516" t="str">
        <f t="shared" si="151"/>
        <v>-</v>
      </c>
      <c r="BM123" s="516" t="str">
        <f t="shared" si="151"/>
        <v>-</v>
      </c>
      <c r="BN123" s="516" t="str">
        <f t="shared" si="151"/>
        <v>-</v>
      </c>
      <c r="BO123" s="516" t="str">
        <f t="shared" si="151"/>
        <v>-</v>
      </c>
      <c r="BP123" s="516" t="str">
        <f t="shared" si="151"/>
        <v>-</v>
      </c>
      <c r="BQ123" s="516" t="str">
        <f t="shared" si="151"/>
        <v>-</v>
      </c>
      <c r="BR123" s="516" t="str">
        <f t="shared" si="119"/>
        <v>-------</v>
      </c>
      <c r="BS123" s="516" t="str">
        <f t="shared" si="120"/>
        <v>-</v>
      </c>
      <c r="BT123" s="454" t="str">
        <f>IF(INDEX(BR:BR,ROW())&lt;&gt;"-------",VLOOKUP($BR123,'CS Protocol Def'!$B:$O,12,FALSE),"-")</f>
        <v>-</v>
      </c>
      <c r="BU123" s="454" t="str">
        <f>IF(INDEX(BR:BR,ROW())&lt;&gt;"-------",VLOOKUP(INDEX(BR:BR,ROW()),'CS Protocol Def'!$B:$O,13,FALSE),"-")</f>
        <v>-</v>
      </c>
      <c r="BV123" s="454" t="str">
        <f>IF(INDEX(BR:BR,ROW())&lt;&gt;"-------",VLOOKUP($BR123,'CS Protocol Def'!$B:$P,15,FALSE),"-")</f>
        <v>-</v>
      </c>
      <c r="BW123" s="455" t="str">
        <f t="shared" si="121"/>
        <v>-</v>
      </c>
      <c r="BX123" s="515" t="str">
        <f>IF(INDEX(BR:BR,ROW())&lt;&gt;"-------",VLOOKUP($BR123,'CS Protocol Def'!$B:$Q,16,FALSE),"-")</f>
        <v>-</v>
      </c>
      <c r="BY123" s="455" t="str">
        <f>IF(INDEX(BR:BR,ROW())&lt;&gt;"-------",VLOOKUP(TEXT(BIN2DEC(CONCATENATE(K123,L123,M123,N123,O123,P123,Q123,R123,S123,T123)),"#"),'Country Codes'!A:B,2,FALSE),"-")</f>
        <v>-</v>
      </c>
      <c r="BZ123" s="491" t="str">
        <f>IF(BT123=BZ$3,VLOOKUP(CONCATENATE(X123,Y123,Z123,AA123,AB123,AC123),Characters!$B$3:$F$41,5,FALSE)&amp;
VLOOKUP(CONCATENATE(AD123,AE123,AF123,AG123,AH123,AI123),Characters!$B$3:$F$41,5,FALSE)&amp;
VLOOKUP(CONCATENATE(AJ123,AK123,AL123,AM123,AN123,AO123),Characters!$B$3:$F$41,5,FALSE)&amp;
VLOOKUP(CONCATENATE(AP123,AQ123,AR123,AS123,AT123,AU123),Characters!$B$3:$F$41,5,FALSE)&amp;
VLOOKUP(CONCATENATE(AV123,AW123,AX123,AY123,AZ123,BA123),Characters!$B$3:$F$41,5,FALSE)&amp;
VLOOKUP(CONCATENATE(BB123,BC123,BD123,BE123,BF123,BG123),Characters!$B$3:$F$41,5,FALSE)&amp;
VLOOKUP(CONCATENATE(BH123,BI123,BJ123,BK123,BL123,BM123),Characters!$B$3:$F$41,5,FALSE),"-")</f>
        <v>-</v>
      </c>
      <c r="CA123" s="471" t="str">
        <f t="shared" si="89"/>
        <v>-</v>
      </c>
      <c r="CB123" s="473" t="str">
        <f t="shared" si="90"/>
        <v>-</v>
      </c>
      <c r="CC123" s="475" t="str">
        <f t="shared" si="91"/>
        <v>-</v>
      </c>
      <c r="CD123" s="476" t="str">
        <f t="shared" si="92"/>
        <v>-</v>
      </c>
      <c r="CE123" s="476" t="str">
        <f t="shared" si="93"/>
        <v>-</v>
      </c>
      <c r="CF123" s="476" t="str">
        <f t="shared" si="94"/>
        <v>-</v>
      </c>
      <c r="CG123" s="476" t="str">
        <f t="shared" si="95"/>
        <v>-</v>
      </c>
      <c r="CH123" s="478" t="str">
        <f t="shared" si="96"/>
        <v>-</v>
      </c>
      <c r="CI123" s="480" t="str">
        <f t="shared" si="97"/>
        <v>-</v>
      </c>
      <c r="CJ123" s="480" t="str">
        <f t="shared" si="98"/>
        <v>-</v>
      </c>
      <c r="CK123" s="480" t="str">
        <f t="shared" si="99"/>
        <v>-</v>
      </c>
      <c r="CL123" s="480" t="str">
        <f t="shared" si="100"/>
        <v>-</v>
      </c>
      <c r="CM123" s="482" t="str">
        <f t="shared" si="101"/>
        <v>-</v>
      </c>
      <c r="CN123" s="483" t="str">
        <f t="shared" si="102"/>
        <v>-</v>
      </c>
      <c r="CO123" s="483" t="str">
        <f t="shared" si="103"/>
        <v>-</v>
      </c>
      <c r="CP123" s="483" t="str">
        <f t="shared" si="104"/>
        <v>-</v>
      </c>
      <c r="CQ123" s="493" t="str">
        <f t="shared" si="105"/>
        <v>-</v>
      </c>
      <c r="CR123" s="487" t="str">
        <f t="shared" si="106"/>
        <v>-</v>
      </c>
      <c r="CS123" s="490" t="str">
        <f t="shared" si="107"/>
        <v>-</v>
      </c>
      <c r="CT123" s="485" t="str">
        <f t="shared" si="108"/>
        <v>-</v>
      </c>
      <c r="CU123" s="485" t="str">
        <f t="shared" si="109"/>
        <v>-</v>
      </c>
      <c r="CV123" s="489" t="str">
        <f t="shared" si="110"/>
        <v>-</v>
      </c>
    </row>
    <row r="124" spans="6:100" x14ac:dyDescent="0.2">
      <c r="F124" s="495" t="str">
        <f t="shared" si="88"/>
        <v>-</v>
      </c>
      <c r="G124" s="495">
        <f t="shared" si="117"/>
        <v>0</v>
      </c>
      <c r="I124" s="456" t="str">
        <f t="shared" si="118"/>
        <v>-</v>
      </c>
      <c r="J124" s="516" t="str">
        <f t="shared" si="146"/>
        <v>-</v>
      </c>
      <c r="K124" s="516" t="str">
        <f t="shared" si="146"/>
        <v>-</v>
      </c>
      <c r="L124" s="516" t="str">
        <f t="shared" si="146"/>
        <v>-</v>
      </c>
      <c r="M124" s="516" t="str">
        <f t="shared" si="146"/>
        <v>-</v>
      </c>
      <c r="N124" s="516" t="str">
        <f t="shared" si="146"/>
        <v>-</v>
      </c>
      <c r="O124" s="516" t="str">
        <f t="shared" si="146"/>
        <v>-</v>
      </c>
      <c r="P124" s="516" t="str">
        <f t="shared" si="146"/>
        <v>-</v>
      </c>
      <c r="Q124" s="516" t="str">
        <f t="shared" si="146"/>
        <v>-</v>
      </c>
      <c r="R124" s="516" t="str">
        <f t="shared" si="146"/>
        <v>-</v>
      </c>
      <c r="S124" s="516" t="str">
        <f t="shared" si="146"/>
        <v>-</v>
      </c>
      <c r="T124" s="516" t="str">
        <f t="shared" si="147"/>
        <v>-</v>
      </c>
      <c r="U124" s="516" t="str">
        <f t="shared" si="147"/>
        <v>-</v>
      </c>
      <c r="V124" s="516" t="str">
        <f t="shared" si="147"/>
        <v>-</v>
      </c>
      <c r="W124" s="516" t="str">
        <f t="shared" si="147"/>
        <v>-</v>
      </c>
      <c r="X124" s="516" t="str">
        <f t="shared" si="147"/>
        <v>-</v>
      </c>
      <c r="Y124" s="516" t="str">
        <f t="shared" si="147"/>
        <v>-</v>
      </c>
      <c r="Z124" s="516" t="str">
        <f t="shared" si="147"/>
        <v>-</v>
      </c>
      <c r="AA124" s="516" t="str">
        <f t="shared" si="147"/>
        <v>-</v>
      </c>
      <c r="AB124" s="516" t="str">
        <f t="shared" si="147"/>
        <v>-</v>
      </c>
      <c r="AC124" s="516" t="str">
        <f t="shared" si="147"/>
        <v>-</v>
      </c>
      <c r="AD124" s="516" t="str">
        <f t="shared" si="148"/>
        <v>-</v>
      </c>
      <c r="AE124" s="516" t="str">
        <f t="shared" si="148"/>
        <v>-</v>
      </c>
      <c r="AF124" s="516" t="str">
        <f t="shared" si="148"/>
        <v>-</v>
      </c>
      <c r="AG124" s="516" t="str">
        <f t="shared" si="148"/>
        <v>-</v>
      </c>
      <c r="AH124" s="516" t="str">
        <f t="shared" si="148"/>
        <v>-</v>
      </c>
      <c r="AI124" s="516" t="str">
        <f t="shared" si="148"/>
        <v>-</v>
      </c>
      <c r="AJ124" s="516" t="str">
        <f t="shared" si="148"/>
        <v>-</v>
      </c>
      <c r="AK124" s="516" t="str">
        <f t="shared" si="148"/>
        <v>-</v>
      </c>
      <c r="AL124" s="516" t="str">
        <f t="shared" si="148"/>
        <v>-</v>
      </c>
      <c r="AM124" s="516" t="str">
        <f t="shared" si="148"/>
        <v>-</v>
      </c>
      <c r="AN124" s="516" t="str">
        <f t="shared" si="149"/>
        <v>-</v>
      </c>
      <c r="AO124" s="516" t="str">
        <f t="shared" si="149"/>
        <v>-</v>
      </c>
      <c r="AP124" s="516" t="str">
        <f t="shared" si="149"/>
        <v>-</v>
      </c>
      <c r="AQ124" s="516" t="str">
        <f t="shared" si="149"/>
        <v>-</v>
      </c>
      <c r="AR124" s="516" t="str">
        <f t="shared" si="149"/>
        <v>-</v>
      </c>
      <c r="AS124" s="516" t="str">
        <f t="shared" si="149"/>
        <v>-</v>
      </c>
      <c r="AT124" s="516" t="str">
        <f t="shared" si="149"/>
        <v>-</v>
      </c>
      <c r="AU124" s="516" t="str">
        <f t="shared" si="149"/>
        <v>-</v>
      </c>
      <c r="AV124" s="516" t="str">
        <f t="shared" si="149"/>
        <v>-</v>
      </c>
      <c r="AW124" s="516" t="str">
        <f t="shared" si="149"/>
        <v>-</v>
      </c>
      <c r="AX124" s="516" t="str">
        <f t="shared" si="150"/>
        <v>-</v>
      </c>
      <c r="AY124" s="516" t="str">
        <f t="shared" si="150"/>
        <v>-</v>
      </c>
      <c r="AZ124" s="516" t="str">
        <f t="shared" si="150"/>
        <v>-</v>
      </c>
      <c r="BA124" s="516" t="str">
        <f t="shared" si="150"/>
        <v>-</v>
      </c>
      <c r="BB124" s="516" t="str">
        <f t="shared" si="150"/>
        <v>-</v>
      </c>
      <c r="BC124" s="516" t="str">
        <f t="shared" si="150"/>
        <v>-</v>
      </c>
      <c r="BD124" s="516" t="str">
        <f t="shared" si="150"/>
        <v>-</v>
      </c>
      <c r="BE124" s="516" t="str">
        <f t="shared" si="150"/>
        <v>-</v>
      </c>
      <c r="BF124" s="516" t="str">
        <f t="shared" si="150"/>
        <v>-</v>
      </c>
      <c r="BG124" s="516" t="str">
        <f t="shared" si="150"/>
        <v>-</v>
      </c>
      <c r="BH124" s="516" t="str">
        <f t="shared" si="151"/>
        <v>-</v>
      </c>
      <c r="BI124" s="516" t="str">
        <f t="shared" si="151"/>
        <v>-</v>
      </c>
      <c r="BJ124" s="516" t="str">
        <f t="shared" si="151"/>
        <v>-</v>
      </c>
      <c r="BK124" s="516" t="str">
        <f t="shared" si="151"/>
        <v>-</v>
      </c>
      <c r="BL124" s="516" t="str">
        <f t="shared" si="151"/>
        <v>-</v>
      </c>
      <c r="BM124" s="516" t="str">
        <f t="shared" si="151"/>
        <v>-</v>
      </c>
      <c r="BN124" s="516" t="str">
        <f t="shared" si="151"/>
        <v>-</v>
      </c>
      <c r="BO124" s="516" t="str">
        <f t="shared" si="151"/>
        <v>-</v>
      </c>
      <c r="BP124" s="516" t="str">
        <f t="shared" si="151"/>
        <v>-</v>
      </c>
      <c r="BQ124" s="516" t="str">
        <f t="shared" si="151"/>
        <v>-</v>
      </c>
      <c r="BR124" s="516" t="str">
        <f t="shared" si="119"/>
        <v>-------</v>
      </c>
      <c r="BS124" s="516" t="str">
        <f t="shared" si="120"/>
        <v>-</v>
      </c>
      <c r="BT124" s="454" t="str">
        <f>IF(INDEX(BR:BR,ROW())&lt;&gt;"-------",VLOOKUP($BR124,'CS Protocol Def'!$B:$O,12,FALSE),"-")</f>
        <v>-</v>
      </c>
      <c r="BU124" s="454" t="str">
        <f>IF(INDEX(BR:BR,ROW())&lt;&gt;"-------",VLOOKUP(INDEX(BR:BR,ROW()),'CS Protocol Def'!$B:$O,13,FALSE),"-")</f>
        <v>-</v>
      </c>
      <c r="BV124" s="454" t="str">
        <f>IF(INDEX(BR:BR,ROW())&lt;&gt;"-------",VLOOKUP($BR124,'CS Protocol Def'!$B:$P,15,FALSE),"-")</f>
        <v>-</v>
      </c>
      <c r="BW124" s="455" t="str">
        <f t="shared" si="121"/>
        <v>-</v>
      </c>
      <c r="BX124" s="515" t="str">
        <f>IF(INDEX(BR:BR,ROW())&lt;&gt;"-------",VLOOKUP($BR124,'CS Protocol Def'!$B:$Q,16,FALSE),"-")</f>
        <v>-</v>
      </c>
      <c r="BY124" s="455" t="str">
        <f>IF(INDEX(BR:BR,ROW())&lt;&gt;"-------",VLOOKUP(TEXT(BIN2DEC(CONCATENATE(K124,L124,M124,N124,O124,P124,Q124,R124,S124,T124)),"#"),'Country Codes'!A:B,2,FALSE),"-")</f>
        <v>-</v>
      </c>
      <c r="BZ124" s="491" t="str">
        <f>IF(BT124=BZ$3,VLOOKUP(CONCATENATE(X124,Y124,Z124,AA124,AB124,AC124),Characters!$B$3:$F$41,5,FALSE)&amp;
VLOOKUP(CONCATENATE(AD124,AE124,AF124,AG124,AH124,AI124),Characters!$B$3:$F$41,5,FALSE)&amp;
VLOOKUP(CONCATENATE(AJ124,AK124,AL124,AM124,AN124,AO124),Characters!$B$3:$F$41,5,FALSE)&amp;
VLOOKUP(CONCATENATE(AP124,AQ124,AR124,AS124,AT124,AU124),Characters!$B$3:$F$41,5,FALSE)&amp;
VLOOKUP(CONCATENATE(AV124,AW124,AX124,AY124,AZ124,BA124),Characters!$B$3:$F$41,5,FALSE)&amp;
VLOOKUP(CONCATENATE(BB124,BC124,BD124,BE124,BF124,BG124),Characters!$B$3:$F$41,5,FALSE)&amp;
VLOOKUP(CONCATENATE(BH124,BI124,BJ124,BK124,BL124,BM124),Characters!$B$3:$F$41,5,FALSE),"-")</f>
        <v>-</v>
      </c>
      <c r="CA124" s="471" t="str">
        <f t="shared" si="89"/>
        <v>-</v>
      </c>
      <c r="CB124" s="473" t="str">
        <f t="shared" si="90"/>
        <v>-</v>
      </c>
      <c r="CC124" s="475" t="str">
        <f t="shared" si="91"/>
        <v>-</v>
      </c>
      <c r="CD124" s="476" t="str">
        <f t="shared" si="92"/>
        <v>-</v>
      </c>
      <c r="CE124" s="476" t="str">
        <f t="shared" si="93"/>
        <v>-</v>
      </c>
      <c r="CF124" s="476" t="str">
        <f t="shared" si="94"/>
        <v>-</v>
      </c>
      <c r="CG124" s="476" t="str">
        <f t="shared" si="95"/>
        <v>-</v>
      </c>
      <c r="CH124" s="478" t="str">
        <f t="shared" si="96"/>
        <v>-</v>
      </c>
      <c r="CI124" s="480" t="str">
        <f t="shared" si="97"/>
        <v>-</v>
      </c>
      <c r="CJ124" s="480" t="str">
        <f t="shared" si="98"/>
        <v>-</v>
      </c>
      <c r="CK124" s="480" t="str">
        <f t="shared" si="99"/>
        <v>-</v>
      </c>
      <c r="CL124" s="480" t="str">
        <f t="shared" si="100"/>
        <v>-</v>
      </c>
      <c r="CM124" s="482" t="str">
        <f t="shared" si="101"/>
        <v>-</v>
      </c>
      <c r="CN124" s="483" t="str">
        <f t="shared" si="102"/>
        <v>-</v>
      </c>
      <c r="CO124" s="483" t="str">
        <f t="shared" si="103"/>
        <v>-</v>
      </c>
      <c r="CP124" s="483" t="str">
        <f t="shared" si="104"/>
        <v>-</v>
      </c>
      <c r="CQ124" s="493" t="str">
        <f t="shared" si="105"/>
        <v>-</v>
      </c>
      <c r="CR124" s="487" t="str">
        <f t="shared" si="106"/>
        <v>-</v>
      </c>
      <c r="CS124" s="490" t="str">
        <f t="shared" si="107"/>
        <v>-</v>
      </c>
      <c r="CT124" s="485" t="str">
        <f t="shared" si="108"/>
        <v>-</v>
      </c>
      <c r="CU124" s="485" t="str">
        <f t="shared" si="109"/>
        <v>-</v>
      </c>
      <c r="CV124" s="489" t="str">
        <f t="shared" si="110"/>
        <v>-</v>
      </c>
    </row>
    <row r="125" spans="6:100" x14ac:dyDescent="0.2">
      <c r="F125" s="495" t="str">
        <f t="shared" si="88"/>
        <v>-</v>
      </c>
      <c r="G125" s="495">
        <f t="shared" si="117"/>
        <v>0</v>
      </c>
      <c r="I125" s="456" t="str">
        <f t="shared" si="118"/>
        <v>-</v>
      </c>
      <c r="J125" s="516" t="str">
        <f t="shared" ref="J125:S134" si="152">IF(LEN(INDEX($I:$I,ROW()))=60,MID(INDEX($I:$I,ROW()),INDEX($4:$4,COLUMN())-25,1),"-")</f>
        <v>-</v>
      </c>
      <c r="K125" s="516" t="str">
        <f t="shared" si="152"/>
        <v>-</v>
      </c>
      <c r="L125" s="516" t="str">
        <f t="shared" si="152"/>
        <v>-</v>
      </c>
      <c r="M125" s="516" t="str">
        <f t="shared" si="152"/>
        <v>-</v>
      </c>
      <c r="N125" s="516" t="str">
        <f t="shared" si="152"/>
        <v>-</v>
      </c>
      <c r="O125" s="516" t="str">
        <f t="shared" si="152"/>
        <v>-</v>
      </c>
      <c r="P125" s="516" t="str">
        <f t="shared" si="152"/>
        <v>-</v>
      </c>
      <c r="Q125" s="516" t="str">
        <f t="shared" si="152"/>
        <v>-</v>
      </c>
      <c r="R125" s="516" t="str">
        <f t="shared" si="152"/>
        <v>-</v>
      </c>
      <c r="S125" s="516" t="str">
        <f t="shared" si="152"/>
        <v>-</v>
      </c>
      <c r="T125" s="516" t="str">
        <f t="shared" ref="T125:AC134" si="153">IF(LEN(INDEX($I:$I,ROW()))=60,MID(INDEX($I:$I,ROW()),INDEX($4:$4,COLUMN())-25,1),"-")</f>
        <v>-</v>
      </c>
      <c r="U125" s="516" t="str">
        <f t="shared" si="153"/>
        <v>-</v>
      </c>
      <c r="V125" s="516" t="str">
        <f t="shared" si="153"/>
        <v>-</v>
      </c>
      <c r="W125" s="516" t="str">
        <f t="shared" si="153"/>
        <v>-</v>
      </c>
      <c r="X125" s="516" t="str">
        <f t="shared" si="153"/>
        <v>-</v>
      </c>
      <c r="Y125" s="516" t="str">
        <f t="shared" si="153"/>
        <v>-</v>
      </c>
      <c r="Z125" s="516" t="str">
        <f t="shared" si="153"/>
        <v>-</v>
      </c>
      <c r="AA125" s="516" t="str">
        <f t="shared" si="153"/>
        <v>-</v>
      </c>
      <c r="AB125" s="516" t="str">
        <f t="shared" si="153"/>
        <v>-</v>
      </c>
      <c r="AC125" s="516" t="str">
        <f t="shared" si="153"/>
        <v>-</v>
      </c>
      <c r="AD125" s="516" t="str">
        <f t="shared" ref="AD125:AM134" si="154">IF(LEN(INDEX($I:$I,ROW()))=60,MID(INDEX($I:$I,ROW()),INDEX($4:$4,COLUMN())-25,1),"-")</f>
        <v>-</v>
      </c>
      <c r="AE125" s="516" t="str">
        <f t="shared" si="154"/>
        <v>-</v>
      </c>
      <c r="AF125" s="516" t="str">
        <f t="shared" si="154"/>
        <v>-</v>
      </c>
      <c r="AG125" s="516" t="str">
        <f t="shared" si="154"/>
        <v>-</v>
      </c>
      <c r="AH125" s="516" t="str">
        <f t="shared" si="154"/>
        <v>-</v>
      </c>
      <c r="AI125" s="516" t="str">
        <f t="shared" si="154"/>
        <v>-</v>
      </c>
      <c r="AJ125" s="516" t="str">
        <f t="shared" si="154"/>
        <v>-</v>
      </c>
      <c r="AK125" s="516" t="str">
        <f t="shared" si="154"/>
        <v>-</v>
      </c>
      <c r="AL125" s="516" t="str">
        <f t="shared" si="154"/>
        <v>-</v>
      </c>
      <c r="AM125" s="516" t="str">
        <f t="shared" si="154"/>
        <v>-</v>
      </c>
      <c r="AN125" s="516" t="str">
        <f t="shared" ref="AN125:AW134" si="155">IF(LEN(INDEX($I:$I,ROW()))=60,MID(INDEX($I:$I,ROW()),INDEX($4:$4,COLUMN())-25,1),"-")</f>
        <v>-</v>
      </c>
      <c r="AO125" s="516" t="str">
        <f t="shared" si="155"/>
        <v>-</v>
      </c>
      <c r="AP125" s="516" t="str">
        <f t="shared" si="155"/>
        <v>-</v>
      </c>
      <c r="AQ125" s="516" t="str">
        <f t="shared" si="155"/>
        <v>-</v>
      </c>
      <c r="AR125" s="516" t="str">
        <f t="shared" si="155"/>
        <v>-</v>
      </c>
      <c r="AS125" s="516" t="str">
        <f t="shared" si="155"/>
        <v>-</v>
      </c>
      <c r="AT125" s="516" t="str">
        <f t="shared" si="155"/>
        <v>-</v>
      </c>
      <c r="AU125" s="516" t="str">
        <f t="shared" si="155"/>
        <v>-</v>
      </c>
      <c r="AV125" s="516" t="str">
        <f t="shared" si="155"/>
        <v>-</v>
      </c>
      <c r="AW125" s="516" t="str">
        <f t="shared" si="155"/>
        <v>-</v>
      </c>
      <c r="AX125" s="516" t="str">
        <f t="shared" ref="AX125:BG134" si="156">IF(LEN(INDEX($I:$I,ROW()))=60,MID(INDEX($I:$I,ROW()),INDEX($4:$4,COLUMN())-25,1),"-")</f>
        <v>-</v>
      </c>
      <c r="AY125" s="516" t="str">
        <f t="shared" si="156"/>
        <v>-</v>
      </c>
      <c r="AZ125" s="516" t="str">
        <f t="shared" si="156"/>
        <v>-</v>
      </c>
      <c r="BA125" s="516" t="str">
        <f t="shared" si="156"/>
        <v>-</v>
      </c>
      <c r="BB125" s="516" t="str">
        <f t="shared" si="156"/>
        <v>-</v>
      </c>
      <c r="BC125" s="516" t="str">
        <f t="shared" si="156"/>
        <v>-</v>
      </c>
      <c r="BD125" s="516" t="str">
        <f t="shared" si="156"/>
        <v>-</v>
      </c>
      <c r="BE125" s="516" t="str">
        <f t="shared" si="156"/>
        <v>-</v>
      </c>
      <c r="BF125" s="516" t="str">
        <f t="shared" si="156"/>
        <v>-</v>
      </c>
      <c r="BG125" s="516" t="str">
        <f t="shared" si="156"/>
        <v>-</v>
      </c>
      <c r="BH125" s="516" t="str">
        <f t="shared" ref="BH125:BQ134" si="157">IF(LEN(INDEX($I:$I,ROW()))=60,MID(INDEX($I:$I,ROW()),INDEX($4:$4,COLUMN())-25,1),"-")</f>
        <v>-</v>
      </c>
      <c r="BI125" s="516" t="str">
        <f t="shared" si="157"/>
        <v>-</v>
      </c>
      <c r="BJ125" s="516" t="str">
        <f t="shared" si="157"/>
        <v>-</v>
      </c>
      <c r="BK125" s="516" t="str">
        <f t="shared" si="157"/>
        <v>-</v>
      </c>
      <c r="BL125" s="516" t="str">
        <f t="shared" si="157"/>
        <v>-</v>
      </c>
      <c r="BM125" s="516" t="str">
        <f t="shared" si="157"/>
        <v>-</v>
      </c>
      <c r="BN125" s="516" t="str">
        <f t="shared" si="157"/>
        <v>-</v>
      </c>
      <c r="BO125" s="516" t="str">
        <f t="shared" si="157"/>
        <v>-</v>
      </c>
      <c r="BP125" s="516" t="str">
        <f t="shared" si="157"/>
        <v>-</v>
      </c>
      <c r="BQ125" s="516" t="str">
        <f t="shared" si="157"/>
        <v>-</v>
      </c>
      <c r="BR125" s="516" t="str">
        <f t="shared" si="119"/>
        <v>-------</v>
      </c>
      <c r="BS125" s="516" t="str">
        <f t="shared" si="120"/>
        <v>-</v>
      </c>
      <c r="BT125" s="454" t="str">
        <f>IF(INDEX(BR:BR,ROW())&lt;&gt;"-------",VLOOKUP($BR125,'CS Protocol Def'!$B:$O,12,FALSE),"-")</f>
        <v>-</v>
      </c>
      <c r="BU125" s="454" t="str">
        <f>IF(INDEX(BR:BR,ROW())&lt;&gt;"-------",VLOOKUP(INDEX(BR:BR,ROW()),'CS Protocol Def'!$B:$O,13,FALSE),"-")</f>
        <v>-</v>
      </c>
      <c r="BV125" s="454" t="str">
        <f>IF(INDEX(BR:BR,ROW())&lt;&gt;"-------",VLOOKUP($BR125,'CS Protocol Def'!$B:$P,15,FALSE),"-")</f>
        <v>-</v>
      </c>
      <c r="BW125" s="455" t="str">
        <f t="shared" si="121"/>
        <v>-</v>
      </c>
      <c r="BX125" s="515" t="str">
        <f>IF(INDEX(BR:BR,ROW())&lt;&gt;"-------",VLOOKUP($BR125,'CS Protocol Def'!$B:$Q,16,FALSE),"-")</f>
        <v>-</v>
      </c>
      <c r="BY125" s="455" t="str">
        <f>IF(INDEX(BR:BR,ROW())&lt;&gt;"-------",VLOOKUP(TEXT(BIN2DEC(CONCATENATE(K125,L125,M125,N125,O125,P125,Q125,R125,S125,T125)),"#"),'Country Codes'!A:B,2,FALSE),"-")</f>
        <v>-</v>
      </c>
      <c r="BZ125" s="491" t="str">
        <f>IF(BT125=BZ$3,VLOOKUP(CONCATENATE(X125,Y125,Z125,AA125,AB125,AC125),Characters!$B$3:$F$41,5,FALSE)&amp;
VLOOKUP(CONCATENATE(AD125,AE125,AF125,AG125,AH125,AI125),Characters!$B$3:$F$41,5,FALSE)&amp;
VLOOKUP(CONCATENATE(AJ125,AK125,AL125,AM125,AN125,AO125),Characters!$B$3:$F$41,5,FALSE)&amp;
VLOOKUP(CONCATENATE(AP125,AQ125,AR125,AS125,AT125,AU125),Characters!$B$3:$F$41,5,FALSE)&amp;
VLOOKUP(CONCATENATE(AV125,AW125,AX125,AY125,AZ125,BA125),Characters!$B$3:$F$41,5,FALSE)&amp;
VLOOKUP(CONCATENATE(BB125,BC125,BD125,BE125,BF125,BG125),Characters!$B$3:$F$41,5,FALSE)&amp;
VLOOKUP(CONCATENATE(BH125,BI125,BJ125,BK125,BL125,BM125),Characters!$B$3:$F$41,5,FALSE),"-")</f>
        <v>-</v>
      </c>
      <c r="CA125" s="471" t="str">
        <f t="shared" si="89"/>
        <v>-</v>
      </c>
      <c r="CB125" s="473" t="str">
        <f t="shared" si="90"/>
        <v>-</v>
      </c>
      <c r="CC125" s="475" t="str">
        <f t="shared" si="91"/>
        <v>-</v>
      </c>
      <c r="CD125" s="476" t="str">
        <f t="shared" si="92"/>
        <v>-</v>
      </c>
      <c r="CE125" s="476" t="str">
        <f t="shared" si="93"/>
        <v>-</v>
      </c>
      <c r="CF125" s="476" t="str">
        <f t="shared" si="94"/>
        <v>-</v>
      </c>
      <c r="CG125" s="476" t="str">
        <f t="shared" si="95"/>
        <v>-</v>
      </c>
      <c r="CH125" s="478" t="str">
        <f t="shared" si="96"/>
        <v>-</v>
      </c>
      <c r="CI125" s="480" t="str">
        <f t="shared" si="97"/>
        <v>-</v>
      </c>
      <c r="CJ125" s="480" t="str">
        <f t="shared" si="98"/>
        <v>-</v>
      </c>
      <c r="CK125" s="480" t="str">
        <f t="shared" si="99"/>
        <v>-</v>
      </c>
      <c r="CL125" s="480" t="str">
        <f t="shared" si="100"/>
        <v>-</v>
      </c>
      <c r="CM125" s="482" t="str">
        <f t="shared" si="101"/>
        <v>-</v>
      </c>
      <c r="CN125" s="483" t="str">
        <f t="shared" si="102"/>
        <v>-</v>
      </c>
      <c r="CO125" s="483" t="str">
        <f t="shared" si="103"/>
        <v>-</v>
      </c>
      <c r="CP125" s="483" t="str">
        <f t="shared" si="104"/>
        <v>-</v>
      </c>
      <c r="CQ125" s="493" t="str">
        <f t="shared" si="105"/>
        <v>-</v>
      </c>
      <c r="CR125" s="487" t="str">
        <f t="shared" si="106"/>
        <v>-</v>
      </c>
      <c r="CS125" s="490" t="str">
        <f t="shared" si="107"/>
        <v>-</v>
      </c>
      <c r="CT125" s="485" t="str">
        <f t="shared" si="108"/>
        <v>-</v>
      </c>
      <c r="CU125" s="485" t="str">
        <f t="shared" si="109"/>
        <v>-</v>
      </c>
      <c r="CV125" s="489" t="str">
        <f t="shared" si="110"/>
        <v>-</v>
      </c>
    </row>
    <row r="126" spans="6:100" x14ac:dyDescent="0.2">
      <c r="F126" s="495" t="str">
        <f t="shared" si="88"/>
        <v>-</v>
      </c>
      <c r="G126" s="495">
        <f t="shared" si="117"/>
        <v>0</v>
      </c>
      <c r="I126" s="456" t="str">
        <f t="shared" si="118"/>
        <v>-</v>
      </c>
      <c r="J126" s="516" t="str">
        <f t="shared" si="152"/>
        <v>-</v>
      </c>
      <c r="K126" s="516" t="str">
        <f t="shared" si="152"/>
        <v>-</v>
      </c>
      <c r="L126" s="516" t="str">
        <f t="shared" si="152"/>
        <v>-</v>
      </c>
      <c r="M126" s="516" t="str">
        <f t="shared" si="152"/>
        <v>-</v>
      </c>
      <c r="N126" s="516" t="str">
        <f t="shared" si="152"/>
        <v>-</v>
      </c>
      <c r="O126" s="516" t="str">
        <f t="shared" si="152"/>
        <v>-</v>
      </c>
      <c r="P126" s="516" t="str">
        <f t="shared" si="152"/>
        <v>-</v>
      </c>
      <c r="Q126" s="516" t="str">
        <f t="shared" si="152"/>
        <v>-</v>
      </c>
      <c r="R126" s="516" t="str">
        <f t="shared" si="152"/>
        <v>-</v>
      </c>
      <c r="S126" s="516" t="str">
        <f t="shared" si="152"/>
        <v>-</v>
      </c>
      <c r="T126" s="516" t="str">
        <f t="shared" si="153"/>
        <v>-</v>
      </c>
      <c r="U126" s="516" t="str">
        <f t="shared" si="153"/>
        <v>-</v>
      </c>
      <c r="V126" s="516" t="str">
        <f t="shared" si="153"/>
        <v>-</v>
      </c>
      <c r="W126" s="516" t="str">
        <f t="shared" si="153"/>
        <v>-</v>
      </c>
      <c r="X126" s="516" t="str">
        <f t="shared" si="153"/>
        <v>-</v>
      </c>
      <c r="Y126" s="516" t="str">
        <f t="shared" si="153"/>
        <v>-</v>
      </c>
      <c r="Z126" s="516" t="str">
        <f t="shared" si="153"/>
        <v>-</v>
      </c>
      <c r="AA126" s="516" t="str">
        <f t="shared" si="153"/>
        <v>-</v>
      </c>
      <c r="AB126" s="516" t="str">
        <f t="shared" si="153"/>
        <v>-</v>
      </c>
      <c r="AC126" s="516" t="str">
        <f t="shared" si="153"/>
        <v>-</v>
      </c>
      <c r="AD126" s="516" t="str">
        <f t="shared" si="154"/>
        <v>-</v>
      </c>
      <c r="AE126" s="516" t="str">
        <f t="shared" si="154"/>
        <v>-</v>
      </c>
      <c r="AF126" s="516" t="str">
        <f t="shared" si="154"/>
        <v>-</v>
      </c>
      <c r="AG126" s="516" t="str">
        <f t="shared" si="154"/>
        <v>-</v>
      </c>
      <c r="AH126" s="516" t="str">
        <f t="shared" si="154"/>
        <v>-</v>
      </c>
      <c r="AI126" s="516" t="str">
        <f t="shared" si="154"/>
        <v>-</v>
      </c>
      <c r="AJ126" s="516" t="str">
        <f t="shared" si="154"/>
        <v>-</v>
      </c>
      <c r="AK126" s="516" t="str">
        <f t="shared" si="154"/>
        <v>-</v>
      </c>
      <c r="AL126" s="516" t="str">
        <f t="shared" si="154"/>
        <v>-</v>
      </c>
      <c r="AM126" s="516" t="str">
        <f t="shared" si="154"/>
        <v>-</v>
      </c>
      <c r="AN126" s="516" t="str">
        <f t="shared" si="155"/>
        <v>-</v>
      </c>
      <c r="AO126" s="516" t="str">
        <f t="shared" si="155"/>
        <v>-</v>
      </c>
      <c r="AP126" s="516" t="str">
        <f t="shared" si="155"/>
        <v>-</v>
      </c>
      <c r="AQ126" s="516" t="str">
        <f t="shared" si="155"/>
        <v>-</v>
      </c>
      <c r="AR126" s="516" t="str">
        <f t="shared" si="155"/>
        <v>-</v>
      </c>
      <c r="AS126" s="516" t="str">
        <f t="shared" si="155"/>
        <v>-</v>
      </c>
      <c r="AT126" s="516" t="str">
        <f t="shared" si="155"/>
        <v>-</v>
      </c>
      <c r="AU126" s="516" t="str">
        <f t="shared" si="155"/>
        <v>-</v>
      </c>
      <c r="AV126" s="516" t="str">
        <f t="shared" si="155"/>
        <v>-</v>
      </c>
      <c r="AW126" s="516" t="str">
        <f t="shared" si="155"/>
        <v>-</v>
      </c>
      <c r="AX126" s="516" t="str">
        <f t="shared" si="156"/>
        <v>-</v>
      </c>
      <c r="AY126" s="516" t="str">
        <f t="shared" si="156"/>
        <v>-</v>
      </c>
      <c r="AZ126" s="516" t="str">
        <f t="shared" si="156"/>
        <v>-</v>
      </c>
      <c r="BA126" s="516" t="str">
        <f t="shared" si="156"/>
        <v>-</v>
      </c>
      <c r="BB126" s="516" t="str">
        <f t="shared" si="156"/>
        <v>-</v>
      </c>
      <c r="BC126" s="516" t="str">
        <f t="shared" si="156"/>
        <v>-</v>
      </c>
      <c r="BD126" s="516" t="str">
        <f t="shared" si="156"/>
        <v>-</v>
      </c>
      <c r="BE126" s="516" t="str">
        <f t="shared" si="156"/>
        <v>-</v>
      </c>
      <c r="BF126" s="516" t="str">
        <f t="shared" si="156"/>
        <v>-</v>
      </c>
      <c r="BG126" s="516" t="str">
        <f t="shared" si="156"/>
        <v>-</v>
      </c>
      <c r="BH126" s="516" t="str">
        <f t="shared" si="157"/>
        <v>-</v>
      </c>
      <c r="BI126" s="516" t="str">
        <f t="shared" si="157"/>
        <v>-</v>
      </c>
      <c r="BJ126" s="516" t="str">
        <f t="shared" si="157"/>
        <v>-</v>
      </c>
      <c r="BK126" s="516" t="str">
        <f t="shared" si="157"/>
        <v>-</v>
      </c>
      <c r="BL126" s="516" t="str">
        <f t="shared" si="157"/>
        <v>-</v>
      </c>
      <c r="BM126" s="516" t="str">
        <f t="shared" si="157"/>
        <v>-</v>
      </c>
      <c r="BN126" s="516" t="str">
        <f t="shared" si="157"/>
        <v>-</v>
      </c>
      <c r="BO126" s="516" t="str">
        <f t="shared" si="157"/>
        <v>-</v>
      </c>
      <c r="BP126" s="516" t="str">
        <f t="shared" si="157"/>
        <v>-</v>
      </c>
      <c r="BQ126" s="516" t="str">
        <f t="shared" si="157"/>
        <v>-</v>
      </c>
      <c r="BR126" s="516" t="str">
        <f t="shared" si="119"/>
        <v>-------</v>
      </c>
      <c r="BS126" s="516" t="str">
        <f t="shared" si="120"/>
        <v>-</v>
      </c>
      <c r="BT126" s="454" t="str">
        <f>IF(INDEX(BR:BR,ROW())&lt;&gt;"-------",VLOOKUP($BR126,'CS Protocol Def'!$B:$O,12,FALSE),"-")</f>
        <v>-</v>
      </c>
      <c r="BU126" s="454" t="str">
        <f>IF(INDEX(BR:BR,ROW())&lt;&gt;"-------",VLOOKUP(INDEX(BR:BR,ROW()),'CS Protocol Def'!$B:$O,13,FALSE),"-")</f>
        <v>-</v>
      </c>
      <c r="BV126" s="454" t="str">
        <f>IF(INDEX(BR:BR,ROW())&lt;&gt;"-------",VLOOKUP($BR126,'CS Protocol Def'!$B:$P,15,FALSE),"-")</f>
        <v>-</v>
      </c>
      <c r="BW126" s="455" t="str">
        <f t="shared" si="121"/>
        <v>-</v>
      </c>
      <c r="BX126" s="515" t="str">
        <f>IF(INDEX(BR:BR,ROW())&lt;&gt;"-------",VLOOKUP($BR126,'CS Protocol Def'!$B:$Q,16,FALSE),"-")</f>
        <v>-</v>
      </c>
      <c r="BY126" s="455" t="str">
        <f>IF(INDEX(BR:BR,ROW())&lt;&gt;"-------",VLOOKUP(TEXT(BIN2DEC(CONCATENATE(K126,L126,M126,N126,O126,P126,Q126,R126,S126,T126)),"#"),'Country Codes'!A:B,2,FALSE),"-")</f>
        <v>-</v>
      </c>
      <c r="BZ126" s="491" t="str">
        <f>IF(BT126=BZ$3,VLOOKUP(CONCATENATE(X126,Y126,Z126,AA126,AB126,AC126),Characters!$B$3:$F$41,5,FALSE)&amp;
VLOOKUP(CONCATENATE(AD126,AE126,AF126,AG126,AH126,AI126),Characters!$B$3:$F$41,5,FALSE)&amp;
VLOOKUP(CONCATENATE(AJ126,AK126,AL126,AM126,AN126,AO126),Characters!$B$3:$F$41,5,FALSE)&amp;
VLOOKUP(CONCATENATE(AP126,AQ126,AR126,AS126,AT126,AU126),Characters!$B$3:$F$41,5,FALSE)&amp;
VLOOKUP(CONCATENATE(AV126,AW126,AX126,AY126,AZ126,BA126),Characters!$B$3:$F$41,5,FALSE)&amp;
VLOOKUP(CONCATENATE(BB126,BC126,BD126,BE126,BF126,BG126),Characters!$B$3:$F$41,5,FALSE)&amp;
VLOOKUP(CONCATENATE(BH126,BI126,BJ126,BK126,BL126,BM126),Characters!$B$3:$F$41,5,FALSE),"-")</f>
        <v>-</v>
      </c>
      <c r="CA126" s="471" t="str">
        <f t="shared" si="89"/>
        <v>-</v>
      </c>
      <c r="CB126" s="473" t="str">
        <f t="shared" si="90"/>
        <v>-</v>
      </c>
      <c r="CC126" s="475" t="str">
        <f t="shared" si="91"/>
        <v>-</v>
      </c>
      <c r="CD126" s="476" t="str">
        <f t="shared" si="92"/>
        <v>-</v>
      </c>
      <c r="CE126" s="476" t="str">
        <f t="shared" si="93"/>
        <v>-</v>
      </c>
      <c r="CF126" s="476" t="str">
        <f t="shared" si="94"/>
        <v>-</v>
      </c>
      <c r="CG126" s="476" t="str">
        <f t="shared" si="95"/>
        <v>-</v>
      </c>
      <c r="CH126" s="478" t="str">
        <f t="shared" si="96"/>
        <v>-</v>
      </c>
      <c r="CI126" s="480" t="str">
        <f t="shared" si="97"/>
        <v>-</v>
      </c>
      <c r="CJ126" s="480" t="str">
        <f t="shared" si="98"/>
        <v>-</v>
      </c>
      <c r="CK126" s="480" t="str">
        <f t="shared" si="99"/>
        <v>-</v>
      </c>
      <c r="CL126" s="480" t="str">
        <f t="shared" si="100"/>
        <v>-</v>
      </c>
      <c r="CM126" s="482" t="str">
        <f t="shared" si="101"/>
        <v>-</v>
      </c>
      <c r="CN126" s="483" t="str">
        <f t="shared" si="102"/>
        <v>-</v>
      </c>
      <c r="CO126" s="483" t="str">
        <f t="shared" si="103"/>
        <v>-</v>
      </c>
      <c r="CP126" s="483" t="str">
        <f t="shared" si="104"/>
        <v>-</v>
      </c>
      <c r="CQ126" s="493" t="str">
        <f t="shared" si="105"/>
        <v>-</v>
      </c>
      <c r="CR126" s="487" t="str">
        <f t="shared" si="106"/>
        <v>-</v>
      </c>
      <c r="CS126" s="490" t="str">
        <f t="shared" si="107"/>
        <v>-</v>
      </c>
      <c r="CT126" s="485" t="str">
        <f t="shared" si="108"/>
        <v>-</v>
      </c>
      <c r="CU126" s="485" t="str">
        <f t="shared" si="109"/>
        <v>-</v>
      </c>
      <c r="CV126" s="489" t="str">
        <f t="shared" si="110"/>
        <v>-</v>
      </c>
    </row>
    <row r="127" spans="6:100" x14ac:dyDescent="0.2">
      <c r="F127" s="495" t="str">
        <f t="shared" si="88"/>
        <v>-</v>
      </c>
      <c r="G127" s="495">
        <f t="shared" si="117"/>
        <v>0</v>
      </c>
      <c r="I127" s="456" t="str">
        <f t="shared" si="118"/>
        <v>-</v>
      </c>
      <c r="J127" s="516" t="str">
        <f t="shared" si="152"/>
        <v>-</v>
      </c>
      <c r="K127" s="516" t="str">
        <f t="shared" si="152"/>
        <v>-</v>
      </c>
      <c r="L127" s="516" t="str">
        <f t="shared" si="152"/>
        <v>-</v>
      </c>
      <c r="M127" s="516" t="str">
        <f t="shared" si="152"/>
        <v>-</v>
      </c>
      <c r="N127" s="516" t="str">
        <f t="shared" si="152"/>
        <v>-</v>
      </c>
      <c r="O127" s="516" t="str">
        <f t="shared" si="152"/>
        <v>-</v>
      </c>
      <c r="P127" s="516" t="str">
        <f t="shared" si="152"/>
        <v>-</v>
      </c>
      <c r="Q127" s="516" t="str">
        <f t="shared" si="152"/>
        <v>-</v>
      </c>
      <c r="R127" s="516" t="str">
        <f t="shared" si="152"/>
        <v>-</v>
      </c>
      <c r="S127" s="516" t="str">
        <f t="shared" si="152"/>
        <v>-</v>
      </c>
      <c r="T127" s="516" t="str">
        <f t="shared" si="153"/>
        <v>-</v>
      </c>
      <c r="U127" s="516" t="str">
        <f t="shared" si="153"/>
        <v>-</v>
      </c>
      <c r="V127" s="516" t="str">
        <f t="shared" si="153"/>
        <v>-</v>
      </c>
      <c r="W127" s="516" t="str">
        <f t="shared" si="153"/>
        <v>-</v>
      </c>
      <c r="X127" s="516" t="str">
        <f t="shared" si="153"/>
        <v>-</v>
      </c>
      <c r="Y127" s="516" t="str">
        <f t="shared" si="153"/>
        <v>-</v>
      </c>
      <c r="Z127" s="516" t="str">
        <f t="shared" si="153"/>
        <v>-</v>
      </c>
      <c r="AA127" s="516" t="str">
        <f t="shared" si="153"/>
        <v>-</v>
      </c>
      <c r="AB127" s="516" t="str">
        <f t="shared" si="153"/>
        <v>-</v>
      </c>
      <c r="AC127" s="516" t="str">
        <f t="shared" si="153"/>
        <v>-</v>
      </c>
      <c r="AD127" s="516" t="str">
        <f t="shared" si="154"/>
        <v>-</v>
      </c>
      <c r="AE127" s="516" t="str">
        <f t="shared" si="154"/>
        <v>-</v>
      </c>
      <c r="AF127" s="516" t="str">
        <f t="shared" si="154"/>
        <v>-</v>
      </c>
      <c r="AG127" s="516" t="str">
        <f t="shared" si="154"/>
        <v>-</v>
      </c>
      <c r="AH127" s="516" t="str">
        <f t="shared" si="154"/>
        <v>-</v>
      </c>
      <c r="AI127" s="516" t="str">
        <f t="shared" si="154"/>
        <v>-</v>
      </c>
      <c r="AJ127" s="516" t="str">
        <f t="shared" si="154"/>
        <v>-</v>
      </c>
      <c r="AK127" s="516" t="str">
        <f t="shared" si="154"/>
        <v>-</v>
      </c>
      <c r="AL127" s="516" t="str">
        <f t="shared" si="154"/>
        <v>-</v>
      </c>
      <c r="AM127" s="516" t="str">
        <f t="shared" si="154"/>
        <v>-</v>
      </c>
      <c r="AN127" s="516" t="str">
        <f t="shared" si="155"/>
        <v>-</v>
      </c>
      <c r="AO127" s="516" t="str">
        <f t="shared" si="155"/>
        <v>-</v>
      </c>
      <c r="AP127" s="516" t="str">
        <f t="shared" si="155"/>
        <v>-</v>
      </c>
      <c r="AQ127" s="516" t="str">
        <f t="shared" si="155"/>
        <v>-</v>
      </c>
      <c r="AR127" s="516" t="str">
        <f t="shared" si="155"/>
        <v>-</v>
      </c>
      <c r="AS127" s="516" t="str">
        <f t="shared" si="155"/>
        <v>-</v>
      </c>
      <c r="AT127" s="516" t="str">
        <f t="shared" si="155"/>
        <v>-</v>
      </c>
      <c r="AU127" s="516" t="str">
        <f t="shared" si="155"/>
        <v>-</v>
      </c>
      <c r="AV127" s="516" t="str">
        <f t="shared" si="155"/>
        <v>-</v>
      </c>
      <c r="AW127" s="516" t="str">
        <f t="shared" si="155"/>
        <v>-</v>
      </c>
      <c r="AX127" s="516" t="str">
        <f t="shared" si="156"/>
        <v>-</v>
      </c>
      <c r="AY127" s="516" t="str">
        <f t="shared" si="156"/>
        <v>-</v>
      </c>
      <c r="AZ127" s="516" t="str">
        <f t="shared" si="156"/>
        <v>-</v>
      </c>
      <c r="BA127" s="516" t="str">
        <f t="shared" si="156"/>
        <v>-</v>
      </c>
      <c r="BB127" s="516" t="str">
        <f t="shared" si="156"/>
        <v>-</v>
      </c>
      <c r="BC127" s="516" t="str">
        <f t="shared" si="156"/>
        <v>-</v>
      </c>
      <c r="BD127" s="516" t="str">
        <f t="shared" si="156"/>
        <v>-</v>
      </c>
      <c r="BE127" s="516" t="str">
        <f t="shared" si="156"/>
        <v>-</v>
      </c>
      <c r="BF127" s="516" t="str">
        <f t="shared" si="156"/>
        <v>-</v>
      </c>
      <c r="BG127" s="516" t="str">
        <f t="shared" si="156"/>
        <v>-</v>
      </c>
      <c r="BH127" s="516" t="str">
        <f t="shared" si="157"/>
        <v>-</v>
      </c>
      <c r="BI127" s="516" t="str">
        <f t="shared" si="157"/>
        <v>-</v>
      </c>
      <c r="BJ127" s="516" t="str">
        <f t="shared" si="157"/>
        <v>-</v>
      </c>
      <c r="BK127" s="516" t="str">
        <f t="shared" si="157"/>
        <v>-</v>
      </c>
      <c r="BL127" s="516" t="str">
        <f t="shared" si="157"/>
        <v>-</v>
      </c>
      <c r="BM127" s="516" t="str">
        <f t="shared" si="157"/>
        <v>-</v>
      </c>
      <c r="BN127" s="516" t="str">
        <f t="shared" si="157"/>
        <v>-</v>
      </c>
      <c r="BO127" s="516" t="str">
        <f t="shared" si="157"/>
        <v>-</v>
      </c>
      <c r="BP127" s="516" t="str">
        <f t="shared" si="157"/>
        <v>-</v>
      </c>
      <c r="BQ127" s="516" t="str">
        <f t="shared" si="157"/>
        <v>-</v>
      </c>
      <c r="BR127" s="516" t="str">
        <f t="shared" si="119"/>
        <v>-------</v>
      </c>
      <c r="BS127" s="516" t="str">
        <f t="shared" si="120"/>
        <v>-</v>
      </c>
      <c r="BT127" s="454" t="str">
        <f>IF(INDEX(BR:BR,ROW())&lt;&gt;"-------",VLOOKUP($BR127,'CS Protocol Def'!$B:$O,12,FALSE),"-")</f>
        <v>-</v>
      </c>
      <c r="BU127" s="454" t="str">
        <f>IF(INDEX(BR:BR,ROW())&lt;&gt;"-------",VLOOKUP(INDEX(BR:BR,ROW()),'CS Protocol Def'!$B:$O,13,FALSE),"-")</f>
        <v>-</v>
      </c>
      <c r="BV127" s="454" t="str">
        <f>IF(INDEX(BR:BR,ROW())&lt;&gt;"-------",VLOOKUP($BR127,'CS Protocol Def'!$B:$P,15,FALSE),"-")</f>
        <v>-</v>
      </c>
      <c r="BW127" s="455" t="str">
        <f t="shared" si="121"/>
        <v>-</v>
      </c>
      <c r="BX127" s="515" t="str">
        <f>IF(INDEX(BR:BR,ROW())&lt;&gt;"-------",VLOOKUP($BR127,'CS Protocol Def'!$B:$Q,16,FALSE),"-")</f>
        <v>-</v>
      </c>
      <c r="BY127" s="455" t="str">
        <f>IF(INDEX(BR:BR,ROW())&lt;&gt;"-------",VLOOKUP(TEXT(BIN2DEC(CONCATENATE(K127,L127,M127,N127,O127,P127,Q127,R127,S127,T127)),"#"),'Country Codes'!A:B,2,FALSE),"-")</f>
        <v>-</v>
      </c>
      <c r="BZ127" s="491" t="str">
        <f>IF(BT127=BZ$3,VLOOKUP(CONCATENATE(X127,Y127,Z127,AA127,AB127,AC127),Characters!$B$3:$F$41,5,FALSE)&amp;
VLOOKUP(CONCATENATE(AD127,AE127,AF127,AG127,AH127,AI127),Characters!$B$3:$F$41,5,FALSE)&amp;
VLOOKUP(CONCATENATE(AJ127,AK127,AL127,AM127,AN127,AO127),Characters!$B$3:$F$41,5,FALSE)&amp;
VLOOKUP(CONCATENATE(AP127,AQ127,AR127,AS127,AT127,AU127),Characters!$B$3:$F$41,5,FALSE)&amp;
VLOOKUP(CONCATENATE(AV127,AW127,AX127,AY127,AZ127,BA127),Characters!$B$3:$F$41,5,FALSE)&amp;
VLOOKUP(CONCATENATE(BB127,BC127,BD127,BE127,BF127,BG127),Characters!$B$3:$F$41,5,FALSE)&amp;
VLOOKUP(CONCATENATE(BH127,BI127,BJ127,BK127,BL127,BM127),Characters!$B$3:$F$41,5,FALSE),"-")</f>
        <v>-</v>
      </c>
      <c r="CA127" s="471" t="str">
        <f t="shared" si="89"/>
        <v>-</v>
      </c>
      <c r="CB127" s="473" t="str">
        <f t="shared" si="90"/>
        <v>-</v>
      </c>
      <c r="CC127" s="475" t="str">
        <f t="shared" si="91"/>
        <v>-</v>
      </c>
      <c r="CD127" s="476" t="str">
        <f t="shared" si="92"/>
        <v>-</v>
      </c>
      <c r="CE127" s="476" t="str">
        <f t="shared" si="93"/>
        <v>-</v>
      </c>
      <c r="CF127" s="476" t="str">
        <f t="shared" si="94"/>
        <v>-</v>
      </c>
      <c r="CG127" s="476" t="str">
        <f t="shared" si="95"/>
        <v>-</v>
      </c>
      <c r="CH127" s="478" t="str">
        <f t="shared" si="96"/>
        <v>-</v>
      </c>
      <c r="CI127" s="480" t="str">
        <f t="shared" si="97"/>
        <v>-</v>
      </c>
      <c r="CJ127" s="480" t="str">
        <f t="shared" si="98"/>
        <v>-</v>
      </c>
      <c r="CK127" s="480" t="str">
        <f t="shared" si="99"/>
        <v>-</v>
      </c>
      <c r="CL127" s="480" t="str">
        <f t="shared" si="100"/>
        <v>-</v>
      </c>
      <c r="CM127" s="482" t="str">
        <f t="shared" si="101"/>
        <v>-</v>
      </c>
      <c r="CN127" s="483" t="str">
        <f t="shared" si="102"/>
        <v>-</v>
      </c>
      <c r="CO127" s="483" t="str">
        <f t="shared" si="103"/>
        <v>-</v>
      </c>
      <c r="CP127" s="483" t="str">
        <f t="shared" si="104"/>
        <v>-</v>
      </c>
      <c r="CQ127" s="493" t="str">
        <f t="shared" si="105"/>
        <v>-</v>
      </c>
      <c r="CR127" s="487" t="str">
        <f t="shared" si="106"/>
        <v>-</v>
      </c>
      <c r="CS127" s="490" t="str">
        <f t="shared" si="107"/>
        <v>-</v>
      </c>
      <c r="CT127" s="485" t="str">
        <f t="shared" si="108"/>
        <v>-</v>
      </c>
      <c r="CU127" s="485" t="str">
        <f t="shared" si="109"/>
        <v>-</v>
      </c>
      <c r="CV127" s="489" t="str">
        <f t="shared" si="110"/>
        <v>-</v>
      </c>
    </row>
    <row r="128" spans="6:100" x14ac:dyDescent="0.2">
      <c r="F128" s="495" t="str">
        <f t="shared" ref="F128:F191" si="158">IF(E128&lt;&gt;"",
MID(E128,1,5)&amp;" "&amp;
MID(E128,6,5)&amp;" "&amp;
MID(E128,11,5),"-")</f>
        <v>-</v>
      </c>
      <c r="G128" s="495">
        <f t="shared" si="117"/>
        <v>0</v>
      </c>
      <c r="I128" s="456" t="str">
        <f t="shared" si="118"/>
        <v>-</v>
      </c>
      <c r="J128" s="516" t="str">
        <f t="shared" si="152"/>
        <v>-</v>
      </c>
      <c r="K128" s="516" t="str">
        <f t="shared" si="152"/>
        <v>-</v>
      </c>
      <c r="L128" s="516" t="str">
        <f t="shared" si="152"/>
        <v>-</v>
      </c>
      <c r="M128" s="516" t="str">
        <f t="shared" si="152"/>
        <v>-</v>
      </c>
      <c r="N128" s="516" t="str">
        <f t="shared" si="152"/>
        <v>-</v>
      </c>
      <c r="O128" s="516" t="str">
        <f t="shared" si="152"/>
        <v>-</v>
      </c>
      <c r="P128" s="516" t="str">
        <f t="shared" si="152"/>
        <v>-</v>
      </c>
      <c r="Q128" s="516" t="str">
        <f t="shared" si="152"/>
        <v>-</v>
      </c>
      <c r="R128" s="516" t="str">
        <f t="shared" si="152"/>
        <v>-</v>
      </c>
      <c r="S128" s="516" t="str">
        <f t="shared" si="152"/>
        <v>-</v>
      </c>
      <c r="T128" s="516" t="str">
        <f t="shared" si="153"/>
        <v>-</v>
      </c>
      <c r="U128" s="516" t="str">
        <f t="shared" si="153"/>
        <v>-</v>
      </c>
      <c r="V128" s="516" t="str">
        <f t="shared" si="153"/>
        <v>-</v>
      </c>
      <c r="W128" s="516" t="str">
        <f t="shared" si="153"/>
        <v>-</v>
      </c>
      <c r="X128" s="516" t="str">
        <f t="shared" si="153"/>
        <v>-</v>
      </c>
      <c r="Y128" s="516" t="str">
        <f t="shared" si="153"/>
        <v>-</v>
      </c>
      <c r="Z128" s="516" t="str">
        <f t="shared" si="153"/>
        <v>-</v>
      </c>
      <c r="AA128" s="516" t="str">
        <f t="shared" si="153"/>
        <v>-</v>
      </c>
      <c r="AB128" s="516" t="str">
        <f t="shared" si="153"/>
        <v>-</v>
      </c>
      <c r="AC128" s="516" t="str">
        <f t="shared" si="153"/>
        <v>-</v>
      </c>
      <c r="AD128" s="516" t="str">
        <f t="shared" si="154"/>
        <v>-</v>
      </c>
      <c r="AE128" s="516" t="str">
        <f t="shared" si="154"/>
        <v>-</v>
      </c>
      <c r="AF128" s="516" t="str">
        <f t="shared" si="154"/>
        <v>-</v>
      </c>
      <c r="AG128" s="516" t="str">
        <f t="shared" si="154"/>
        <v>-</v>
      </c>
      <c r="AH128" s="516" t="str">
        <f t="shared" si="154"/>
        <v>-</v>
      </c>
      <c r="AI128" s="516" t="str">
        <f t="shared" si="154"/>
        <v>-</v>
      </c>
      <c r="AJ128" s="516" t="str">
        <f t="shared" si="154"/>
        <v>-</v>
      </c>
      <c r="AK128" s="516" t="str">
        <f t="shared" si="154"/>
        <v>-</v>
      </c>
      <c r="AL128" s="516" t="str">
        <f t="shared" si="154"/>
        <v>-</v>
      </c>
      <c r="AM128" s="516" t="str">
        <f t="shared" si="154"/>
        <v>-</v>
      </c>
      <c r="AN128" s="516" t="str">
        <f t="shared" si="155"/>
        <v>-</v>
      </c>
      <c r="AO128" s="516" t="str">
        <f t="shared" si="155"/>
        <v>-</v>
      </c>
      <c r="AP128" s="516" t="str">
        <f t="shared" si="155"/>
        <v>-</v>
      </c>
      <c r="AQ128" s="516" t="str">
        <f t="shared" si="155"/>
        <v>-</v>
      </c>
      <c r="AR128" s="516" t="str">
        <f t="shared" si="155"/>
        <v>-</v>
      </c>
      <c r="AS128" s="516" t="str">
        <f t="shared" si="155"/>
        <v>-</v>
      </c>
      <c r="AT128" s="516" t="str">
        <f t="shared" si="155"/>
        <v>-</v>
      </c>
      <c r="AU128" s="516" t="str">
        <f t="shared" si="155"/>
        <v>-</v>
      </c>
      <c r="AV128" s="516" t="str">
        <f t="shared" si="155"/>
        <v>-</v>
      </c>
      <c r="AW128" s="516" t="str">
        <f t="shared" si="155"/>
        <v>-</v>
      </c>
      <c r="AX128" s="516" t="str">
        <f t="shared" si="156"/>
        <v>-</v>
      </c>
      <c r="AY128" s="516" t="str">
        <f t="shared" si="156"/>
        <v>-</v>
      </c>
      <c r="AZ128" s="516" t="str">
        <f t="shared" si="156"/>
        <v>-</v>
      </c>
      <c r="BA128" s="516" t="str">
        <f t="shared" si="156"/>
        <v>-</v>
      </c>
      <c r="BB128" s="516" t="str">
        <f t="shared" si="156"/>
        <v>-</v>
      </c>
      <c r="BC128" s="516" t="str">
        <f t="shared" si="156"/>
        <v>-</v>
      </c>
      <c r="BD128" s="516" t="str">
        <f t="shared" si="156"/>
        <v>-</v>
      </c>
      <c r="BE128" s="516" t="str">
        <f t="shared" si="156"/>
        <v>-</v>
      </c>
      <c r="BF128" s="516" t="str">
        <f t="shared" si="156"/>
        <v>-</v>
      </c>
      <c r="BG128" s="516" t="str">
        <f t="shared" si="156"/>
        <v>-</v>
      </c>
      <c r="BH128" s="516" t="str">
        <f t="shared" si="157"/>
        <v>-</v>
      </c>
      <c r="BI128" s="516" t="str">
        <f t="shared" si="157"/>
        <v>-</v>
      </c>
      <c r="BJ128" s="516" t="str">
        <f t="shared" si="157"/>
        <v>-</v>
      </c>
      <c r="BK128" s="516" t="str">
        <f t="shared" si="157"/>
        <v>-</v>
      </c>
      <c r="BL128" s="516" t="str">
        <f t="shared" si="157"/>
        <v>-</v>
      </c>
      <c r="BM128" s="516" t="str">
        <f t="shared" si="157"/>
        <v>-</v>
      </c>
      <c r="BN128" s="516" t="str">
        <f t="shared" si="157"/>
        <v>-</v>
      </c>
      <c r="BO128" s="516" t="str">
        <f t="shared" si="157"/>
        <v>-</v>
      </c>
      <c r="BP128" s="516" t="str">
        <f t="shared" si="157"/>
        <v>-</v>
      </c>
      <c r="BQ128" s="516" t="str">
        <f t="shared" si="157"/>
        <v>-</v>
      </c>
      <c r="BR128" s="516" t="str">
        <f t="shared" si="119"/>
        <v>-------</v>
      </c>
      <c r="BS128" s="516" t="str">
        <f t="shared" si="120"/>
        <v>-</v>
      </c>
      <c r="BT128" s="454" t="str">
        <f>IF(INDEX(BR:BR,ROW())&lt;&gt;"-------",VLOOKUP($BR128,'CS Protocol Def'!$B:$O,12,FALSE),"-")</f>
        <v>-</v>
      </c>
      <c r="BU128" s="454" t="str">
        <f>IF(INDEX(BR:BR,ROW())&lt;&gt;"-------",VLOOKUP(INDEX(BR:BR,ROW()),'CS Protocol Def'!$B:$O,13,FALSE),"-")</f>
        <v>-</v>
      </c>
      <c r="BV128" s="454" t="str">
        <f>IF(INDEX(BR:BR,ROW())&lt;&gt;"-------",VLOOKUP($BR128,'CS Protocol Def'!$B:$P,15,FALSE),"-")</f>
        <v>-</v>
      </c>
      <c r="BW128" s="455" t="str">
        <f t="shared" si="121"/>
        <v>-</v>
      </c>
      <c r="BX128" s="515" t="str">
        <f>IF(INDEX(BR:BR,ROW())&lt;&gt;"-------",VLOOKUP($BR128,'CS Protocol Def'!$B:$Q,16,FALSE),"-")</f>
        <v>-</v>
      </c>
      <c r="BY128" s="455" t="str">
        <f>IF(INDEX(BR:BR,ROW())&lt;&gt;"-------",VLOOKUP(TEXT(BIN2DEC(CONCATENATE(K128,L128,M128,N128,O128,P128,Q128,R128,S128,T128)),"#"),'Country Codes'!A:B,2,FALSE),"-")</f>
        <v>-</v>
      </c>
      <c r="BZ128" s="491" t="str">
        <f>IF(BT128=BZ$3,VLOOKUP(CONCATENATE(X128,Y128,Z128,AA128,AB128,AC128),Characters!$B$3:$F$41,5,FALSE)&amp;
VLOOKUP(CONCATENATE(AD128,AE128,AF128,AG128,AH128,AI128),Characters!$B$3:$F$41,5,FALSE)&amp;
VLOOKUP(CONCATENATE(AJ128,AK128,AL128,AM128,AN128,AO128),Characters!$B$3:$F$41,5,FALSE)&amp;
VLOOKUP(CONCATENATE(AP128,AQ128,AR128,AS128,AT128,AU128),Characters!$B$3:$F$41,5,FALSE)&amp;
VLOOKUP(CONCATENATE(AV128,AW128,AX128,AY128,AZ128,BA128),Characters!$B$3:$F$41,5,FALSE)&amp;
VLOOKUP(CONCATENATE(BB128,BC128,BD128,BE128,BF128,BG128),Characters!$B$3:$F$41,5,FALSE)&amp;
VLOOKUP(CONCATENATE(BH128,BI128,BJ128,BK128,BL128,BM128),Characters!$B$3:$F$41,5,FALSE),"-")</f>
        <v>-</v>
      </c>
      <c r="CA128" s="471" t="str">
        <f t="shared" ref="CA128:CA191" si="159">IF(BT128=BZ$3,CONCATENATE(BN128,BO128),"-")</f>
        <v>-</v>
      </c>
      <c r="CB128" s="473" t="str">
        <f t="shared" ref="CB128:CB191" si="160">IF(BT128=BZ$3,CONCATENATE(BP128,BQ128),"-")</f>
        <v>-</v>
      </c>
      <c r="CC128" s="475" t="str">
        <f t="shared" ref="CC128:CC191" si="161">IF(BT128=CC$3,CONCATENATE(AB128,AC128,AD128,AE128,AF128,AG128,AH128,AI128,AJ128,AK128,AL128,AM128,AN128,AO128,AP128,AQ128,AR128,AS128,AT128,AU128,AV128,AW128,AX128,AY128),"-")</f>
        <v>-</v>
      </c>
      <c r="CD128" s="476" t="str">
        <f t="shared" ref="CD128:CD191" si="162">IF(CC128&lt;&gt;"-",BIN2HEX(MID(CC128,1,4))&amp;BIN2HEX(MID(CC128,5,4))&amp;BIN2HEX(MID(CC128,9,4))&amp;BIN2HEX(MID(CC128,13,4))&amp;BIN2HEX(MID(CC128,17,4))&amp;BIN2HEX(MID(CC128,21,4)),"-")</f>
        <v>-</v>
      </c>
      <c r="CE128" s="476" t="str">
        <f t="shared" ref="CE128:CE191" si="163">IF(BT128=CC$3,AZ128*2^5+BA128*2^4+BB128*2^3+BC128*2^2+BD128*2^1+BE128*2^0,"-")</f>
        <v>-</v>
      </c>
      <c r="CF128" s="476" t="str">
        <f t="shared" ref="CF128:CF191" si="164">IF(BT128=CC$3,CONCATENATE(BP128,BQ128),"-")</f>
        <v>-</v>
      </c>
      <c r="CG128" s="476" t="str">
        <f t="shared" ref="CG128:CG191" si="165">IF(BT128=CC$3,AA128,"-")</f>
        <v>-</v>
      </c>
      <c r="CH128" s="478" t="str">
        <f t="shared" ref="CH128:CH191" si="166">IF(BT128=CC$3,BF128*2^9+BG128*2^8+BH128*2^7+BI128*2^6+BJ128*2^5+BK128*2^4+BL128*2^3+BM128*2^2+BN128*2^1+BO128*2^0,"-")</f>
        <v>-</v>
      </c>
      <c r="CI128" s="480" t="str">
        <f t="shared" ref="CI128:CI191" si="167">IF(BT128=CI$3,
VLOOKUP(CONCATENATE(AB128,AC128,AD128,AE128,AF128,AG128),Tabel6,5,FALSE)&amp;VLOOKUP(CONCATENATE(AH128,AI128,AJ128,AK128,AL128,AM128),Tabel6,5,FALSE)&amp;VLOOKUP(CONCATENATE(AN128,AO128,AP128,AQ128,AR128,AS128),Tabel6,5,FALSE),"-")</f>
        <v>-</v>
      </c>
      <c r="CJ128" s="480" t="str">
        <f t="shared" ref="CJ128:CJ191" si="168">IF(BT128=CI$3,
AT128*2^11+AU128*2^10+AV128*2^9+AW128*2^8+AX128*2^7+AY128*2^6+AZ128*2^5+BA128*2^4+BB128*2^3+BC128*2^2+BD128*2^1+BE128*2^0,"-")</f>
        <v>-</v>
      </c>
      <c r="CK128" s="480" t="str">
        <f t="shared" ref="CK128:CK191" si="169">IF(BT128=CI$3,
CONCATENATE(BP128,BQ128),"-")</f>
        <v>-</v>
      </c>
      <c r="CL128" s="480" t="str">
        <f t="shared" ref="CL128:CL191" si="170">IF(BT128=CI$3,AA128,"-")</f>
        <v>-</v>
      </c>
      <c r="CM128" s="482" t="str">
        <f t="shared" ref="CM128:CM191" si="171">IF(BT128=CI$3,BF128*2^9+BG128*2^8+BH128*2^7+BI128*2^6+BJ128*2^5+BK128*2^4+BL128*2^3+BM128*2^2+BN128*2^1+BO128*2^0,"-")</f>
        <v>-</v>
      </c>
      <c r="CN128" s="483" t="str">
        <f t="shared" ref="CN128:CN191" si="172">IF(BT128=CN$3,AB128*2^19+AC128*2^18+AD128*2^17+AE128*2^16+AF128*2^15+AG128*2^14+AH128*2^13+AI128*2^12+AJ128*2^11+AK128*2^10+AL128*2^9+AM128*2^8+AN128*2^7+AO128*2^6+AP128*2^5+AQ128*2^4+AR128*2^3+AS128*2^2+AT128*2^1+AU128*2^0,
"-")</f>
        <v>-</v>
      </c>
      <c r="CO128" s="483" t="str">
        <f t="shared" ref="CO128:CO191" si="173">IF(BT128=CN$3,
CONCATENATE(BP128,BQ128),"-")</f>
        <v>-</v>
      </c>
      <c r="CP128" s="483" t="str">
        <f t="shared" ref="CP128:CP191" si="174">IF(BT128=CN$3,AA128,"-")</f>
        <v>-</v>
      </c>
      <c r="CQ128" s="493" t="str">
        <f t="shared" ref="CQ128:CQ191" si="175">IF(BT128=CN$3,BF128*2^9+BG128*2^8+BH128*2^7+BI128*2^6+BJ128*2^5+BK128*2^4+BL128*2^3+BM128*2^2+BN128*2^1+BO128*2^0,"-")</f>
        <v>-</v>
      </c>
      <c r="CR128" s="487" t="str">
        <f t="shared" ref="CR128:CR191" si="176">IF(BT128="A2-B-2",CONCATENATE(Y128,Z128,AA128,AB128,AC128,AD128,AE128,AF128,AG128,AH128,AI128,AJ128,AK128,AL128,AM128,AN128,AO128,AP128,AQ128,AR128,AS128,AT128,AU128,AV128),"-")</f>
        <v>-</v>
      </c>
      <c r="CS128" s="490" t="str">
        <f t="shared" ref="CS128:CS191" si="177">IF(CR128&lt;&gt;"-",BIN2HEX(MID(CR128,1,4))&amp;BIN2HEX(MID(CR128,5,4))&amp;BIN2HEX(MID(CR128,9,4))&amp;BIN2HEX(MID(CR128,13,4))&amp;BIN2HEX(MID(CR128,17,4))&amp;BIN2HEX(MID(CR128,21,4)),"-")</f>
        <v>-</v>
      </c>
      <c r="CT128" s="485" t="str">
        <f t="shared" ref="CT128:CT191" si="178">IF(BT128="A2-B-3b",
VLOOKUP("1"&amp;CONCATENATE(Y128,Z128,AA128,AB128,AC128),Tabel6,5,FALSE)&amp;VLOOKUP("1"&amp;CONCATENATE(AD128,AE128,AF128,AG128,AH128),Tabel6,5,FALSE)&amp;VLOOKUP("1"&amp;CONCATENATE(AI128,AJ128,AK128,AL128,AM128),Tabel6,5,FALSE),"-")</f>
        <v>-</v>
      </c>
      <c r="CU128" s="485" t="str">
        <f t="shared" ref="CU128:CU191" si="179">IF(BT128="A2-B-3b",
AN128*2^8+AO128*2^7+AP128*2^6+AQ128*2^5+AR128*2^4+AS128*2^3+AT128*2^2+AU128*2^1+AV128*2^0,"-")</f>
        <v>-</v>
      </c>
      <c r="CV128" s="489" t="str">
        <f t="shared" ref="CV128:CV191" si="180" xml:space="preserve">
IF(BT128="A2-B-3a",
AI128*2^13+AJ128*2^12+AK128*2^11+AL128*2^10+AM128*2^9+AN128*2^8+AO128*2^7+AP128*2^6+AQ128*2^5+AR128*2^4+AS128*2^3+AT128*2^2+AU128*2^1+AV128*2^0,
"-")</f>
        <v>-</v>
      </c>
    </row>
    <row r="129" spans="6:100" x14ac:dyDescent="0.2">
      <c r="F129" s="495" t="str">
        <f t="shared" si="158"/>
        <v>-</v>
      </c>
      <c r="G129" s="495">
        <f t="shared" si="117"/>
        <v>0</v>
      </c>
      <c r="I129" s="456" t="str">
        <f t="shared" si="118"/>
        <v>-</v>
      </c>
      <c r="J129" s="516" t="str">
        <f t="shared" si="152"/>
        <v>-</v>
      </c>
      <c r="K129" s="516" t="str">
        <f t="shared" si="152"/>
        <v>-</v>
      </c>
      <c r="L129" s="516" t="str">
        <f t="shared" si="152"/>
        <v>-</v>
      </c>
      <c r="M129" s="516" t="str">
        <f t="shared" si="152"/>
        <v>-</v>
      </c>
      <c r="N129" s="516" t="str">
        <f t="shared" si="152"/>
        <v>-</v>
      </c>
      <c r="O129" s="516" t="str">
        <f t="shared" si="152"/>
        <v>-</v>
      </c>
      <c r="P129" s="516" t="str">
        <f t="shared" si="152"/>
        <v>-</v>
      </c>
      <c r="Q129" s="516" t="str">
        <f t="shared" si="152"/>
        <v>-</v>
      </c>
      <c r="R129" s="516" t="str">
        <f t="shared" si="152"/>
        <v>-</v>
      </c>
      <c r="S129" s="516" t="str">
        <f t="shared" si="152"/>
        <v>-</v>
      </c>
      <c r="T129" s="516" t="str">
        <f t="shared" si="153"/>
        <v>-</v>
      </c>
      <c r="U129" s="516" t="str">
        <f t="shared" si="153"/>
        <v>-</v>
      </c>
      <c r="V129" s="516" t="str">
        <f t="shared" si="153"/>
        <v>-</v>
      </c>
      <c r="W129" s="516" t="str">
        <f t="shared" si="153"/>
        <v>-</v>
      </c>
      <c r="X129" s="516" t="str">
        <f t="shared" si="153"/>
        <v>-</v>
      </c>
      <c r="Y129" s="516" t="str">
        <f t="shared" si="153"/>
        <v>-</v>
      </c>
      <c r="Z129" s="516" t="str">
        <f t="shared" si="153"/>
        <v>-</v>
      </c>
      <c r="AA129" s="516" t="str">
        <f t="shared" si="153"/>
        <v>-</v>
      </c>
      <c r="AB129" s="516" t="str">
        <f t="shared" si="153"/>
        <v>-</v>
      </c>
      <c r="AC129" s="516" t="str">
        <f t="shared" si="153"/>
        <v>-</v>
      </c>
      <c r="AD129" s="516" t="str">
        <f t="shared" si="154"/>
        <v>-</v>
      </c>
      <c r="AE129" s="516" t="str">
        <f t="shared" si="154"/>
        <v>-</v>
      </c>
      <c r="AF129" s="516" t="str">
        <f t="shared" si="154"/>
        <v>-</v>
      </c>
      <c r="AG129" s="516" t="str">
        <f t="shared" si="154"/>
        <v>-</v>
      </c>
      <c r="AH129" s="516" t="str">
        <f t="shared" si="154"/>
        <v>-</v>
      </c>
      <c r="AI129" s="516" t="str">
        <f t="shared" si="154"/>
        <v>-</v>
      </c>
      <c r="AJ129" s="516" t="str">
        <f t="shared" si="154"/>
        <v>-</v>
      </c>
      <c r="AK129" s="516" t="str">
        <f t="shared" si="154"/>
        <v>-</v>
      </c>
      <c r="AL129" s="516" t="str">
        <f t="shared" si="154"/>
        <v>-</v>
      </c>
      <c r="AM129" s="516" t="str">
        <f t="shared" si="154"/>
        <v>-</v>
      </c>
      <c r="AN129" s="516" t="str">
        <f t="shared" si="155"/>
        <v>-</v>
      </c>
      <c r="AO129" s="516" t="str">
        <f t="shared" si="155"/>
        <v>-</v>
      </c>
      <c r="AP129" s="516" t="str">
        <f t="shared" si="155"/>
        <v>-</v>
      </c>
      <c r="AQ129" s="516" t="str">
        <f t="shared" si="155"/>
        <v>-</v>
      </c>
      <c r="AR129" s="516" t="str">
        <f t="shared" si="155"/>
        <v>-</v>
      </c>
      <c r="AS129" s="516" t="str">
        <f t="shared" si="155"/>
        <v>-</v>
      </c>
      <c r="AT129" s="516" t="str">
        <f t="shared" si="155"/>
        <v>-</v>
      </c>
      <c r="AU129" s="516" t="str">
        <f t="shared" si="155"/>
        <v>-</v>
      </c>
      <c r="AV129" s="516" t="str">
        <f t="shared" si="155"/>
        <v>-</v>
      </c>
      <c r="AW129" s="516" t="str">
        <f t="shared" si="155"/>
        <v>-</v>
      </c>
      <c r="AX129" s="516" t="str">
        <f t="shared" si="156"/>
        <v>-</v>
      </c>
      <c r="AY129" s="516" t="str">
        <f t="shared" si="156"/>
        <v>-</v>
      </c>
      <c r="AZ129" s="516" t="str">
        <f t="shared" si="156"/>
        <v>-</v>
      </c>
      <c r="BA129" s="516" t="str">
        <f t="shared" si="156"/>
        <v>-</v>
      </c>
      <c r="BB129" s="516" t="str">
        <f t="shared" si="156"/>
        <v>-</v>
      </c>
      <c r="BC129" s="516" t="str">
        <f t="shared" si="156"/>
        <v>-</v>
      </c>
      <c r="BD129" s="516" t="str">
        <f t="shared" si="156"/>
        <v>-</v>
      </c>
      <c r="BE129" s="516" t="str">
        <f t="shared" si="156"/>
        <v>-</v>
      </c>
      <c r="BF129" s="516" t="str">
        <f t="shared" si="156"/>
        <v>-</v>
      </c>
      <c r="BG129" s="516" t="str">
        <f t="shared" si="156"/>
        <v>-</v>
      </c>
      <c r="BH129" s="516" t="str">
        <f t="shared" si="157"/>
        <v>-</v>
      </c>
      <c r="BI129" s="516" t="str">
        <f t="shared" si="157"/>
        <v>-</v>
      </c>
      <c r="BJ129" s="516" t="str">
        <f t="shared" si="157"/>
        <v>-</v>
      </c>
      <c r="BK129" s="516" t="str">
        <f t="shared" si="157"/>
        <v>-</v>
      </c>
      <c r="BL129" s="516" t="str">
        <f t="shared" si="157"/>
        <v>-</v>
      </c>
      <c r="BM129" s="516" t="str">
        <f t="shared" si="157"/>
        <v>-</v>
      </c>
      <c r="BN129" s="516" t="str">
        <f t="shared" si="157"/>
        <v>-</v>
      </c>
      <c r="BO129" s="516" t="str">
        <f t="shared" si="157"/>
        <v>-</v>
      </c>
      <c r="BP129" s="516" t="str">
        <f t="shared" si="157"/>
        <v>-</v>
      </c>
      <c r="BQ129" s="516" t="str">
        <f t="shared" si="157"/>
        <v>-</v>
      </c>
      <c r="BR129" s="516" t="str">
        <f t="shared" si="119"/>
        <v>-------</v>
      </c>
      <c r="BS129" s="516" t="str">
        <f t="shared" si="120"/>
        <v>-</v>
      </c>
      <c r="BT129" s="454" t="str">
        <f>IF(INDEX(BR:BR,ROW())&lt;&gt;"-------",VLOOKUP($BR129,'CS Protocol Def'!$B:$O,12,FALSE),"-")</f>
        <v>-</v>
      </c>
      <c r="BU129" s="454" t="str">
        <f>IF(INDEX(BR:BR,ROW())&lt;&gt;"-------",VLOOKUP(INDEX(BR:BR,ROW()),'CS Protocol Def'!$B:$O,13,FALSE),"-")</f>
        <v>-</v>
      </c>
      <c r="BV129" s="454" t="str">
        <f>IF(INDEX(BR:BR,ROW())&lt;&gt;"-------",VLOOKUP($BR129,'CS Protocol Def'!$B:$P,15,FALSE),"-")</f>
        <v>-</v>
      </c>
      <c r="BW129" s="455" t="str">
        <f t="shared" si="121"/>
        <v>-</v>
      </c>
      <c r="BX129" s="515" t="str">
        <f>IF(INDEX(BR:BR,ROW())&lt;&gt;"-------",VLOOKUP($BR129,'CS Protocol Def'!$B:$Q,16,FALSE),"-")</f>
        <v>-</v>
      </c>
      <c r="BY129" s="455" t="str">
        <f>IF(INDEX(BR:BR,ROW())&lt;&gt;"-------",VLOOKUP(TEXT(BIN2DEC(CONCATENATE(K129,L129,M129,N129,O129,P129,Q129,R129,S129,T129)),"#"),'Country Codes'!A:B,2,FALSE),"-")</f>
        <v>-</v>
      </c>
      <c r="BZ129" s="491" t="str">
        <f>IF(BT129=BZ$3,VLOOKUP(CONCATENATE(X129,Y129,Z129,AA129,AB129,AC129),Characters!$B$3:$F$41,5,FALSE)&amp;
VLOOKUP(CONCATENATE(AD129,AE129,AF129,AG129,AH129,AI129),Characters!$B$3:$F$41,5,FALSE)&amp;
VLOOKUP(CONCATENATE(AJ129,AK129,AL129,AM129,AN129,AO129),Characters!$B$3:$F$41,5,FALSE)&amp;
VLOOKUP(CONCATENATE(AP129,AQ129,AR129,AS129,AT129,AU129),Characters!$B$3:$F$41,5,FALSE)&amp;
VLOOKUP(CONCATENATE(AV129,AW129,AX129,AY129,AZ129,BA129),Characters!$B$3:$F$41,5,FALSE)&amp;
VLOOKUP(CONCATENATE(BB129,BC129,BD129,BE129,BF129,BG129),Characters!$B$3:$F$41,5,FALSE)&amp;
VLOOKUP(CONCATENATE(BH129,BI129,BJ129,BK129,BL129,BM129),Characters!$B$3:$F$41,5,FALSE),"-")</f>
        <v>-</v>
      </c>
      <c r="CA129" s="471" t="str">
        <f t="shared" si="159"/>
        <v>-</v>
      </c>
      <c r="CB129" s="473" t="str">
        <f t="shared" si="160"/>
        <v>-</v>
      </c>
      <c r="CC129" s="475" t="str">
        <f t="shared" si="161"/>
        <v>-</v>
      </c>
      <c r="CD129" s="476" t="str">
        <f t="shared" si="162"/>
        <v>-</v>
      </c>
      <c r="CE129" s="476" t="str">
        <f t="shared" si="163"/>
        <v>-</v>
      </c>
      <c r="CF129" s="476" t="str">
        <f t="shared" si="164"/>
        <v>-</v>
      </c>
      <c r="CG129" s="476" t="str">
        <f t="shared" si="165"/>
        <v>-</v>
      </c>
      <c r="CH129" s="478" t="str">
        <f t="shared" si="166"/>
        <v>-</v>
      </c>
      <c r="CI129" s="480" t="str">
        <f t="shared" si="167"/>
        <v>-</v>
      </c>
      <c r="CJ129" s="480" t="str">
        <f t="shared" si="168"/>
        <v>-</v>
      </c>
      <c r="CK129" s="480" t="str">
        <f t="shared" si="169"/>
        <v>-</v>
      </c>
      <c r="CL129" s="480" t="str">
        <f t="shared" si="170"/>
        <v>-</v>
      </c>
      <c r="CM129" s="482" t="str">
        <f t="shared" si="171"/>
        <v>-</v>
      </c>
      <c r="CN129" s="483" t="str">
        <f t="shared" si="172"/>
        <v>-</v>
      </c>
      <c r="CO129" s="483" t="str">
        <f t="shared" si="173"/>
        <v>-</v>
      </c>
      <c r="CP129" s="483" t="str">
        <f t="shared" si="174"/>
        <v>-</v>
      </c>
      <c r="CQ129" s="493" t="str">
        <f t="shared" si="175"/>
        <v>-</v>
      </c>
      <c r="CR129" s="487" t="str">
        <f t="shared" si="176"/>
        <v>-</v>
      </c>
      <c r="CS129" s="490" t="str">
        <f t="shared" si="177"/>
        <v>-</v>
      </c>
      <c r="CT129" s="485" t="str">
        <f t="shared" si="178"/>
        <v>-</v>
      </c>
      <c r="CU129" s="485" t="str">
        <f t="shared" si="179"/>
        <v>-</v>
      </c>
      <c r="CV129" s="489" t="str">
        <f t="shared" si="180"/>
        <v>-</v>
      </c>
    </row>
    <row r="130" spans="6:100" x14ac:dyDescent="0.2">
      <c r="F130" s="495" t="str">
        <f t="shared" si="158"/>
        <v>-</v>
      </c>
      <c r="G130" s="495">
        <f t="shared" si="117"/>
        <v>0</v>
      </c>
      <c r="I130" s="456" t="str">
        <f t="shared" si="118"/>
        <v>-</v>
      </c>
      <c r="J130" s="516" t="str">
        <f t="shared" si="152"/>
        <v>-</v>
      </c>
      <c r="K130" s="516" t="str">
        <f t="shared" si="152"/>
        <v>-</v>
      </c>
      <c r="L130" s="516" t="str">
        <f t="shared" si="152"/>
        <v>-</v>
      </c>
      <c r="M130" s="516" t="str">
        <f t="shared" si="152"/>
        <v>-</v>
      </c>
      <c r="N130" s="516" t="str">
        <f t="shared" si="152"/>
        <v>-</v>
      </c>
      <c r="O130" s="516" t="str">
        <f t="shared" si="152"/>
        <v>-</v>
      </c>
      <c r="P130" s="516" t="str">
        <f t="shared" si="152"/>
        <v>-</v>
      </c>
      <c r="Q130" s="516" t="str">
        <f t="shared" si="152"/>
        <v>-</v>
      </c>
      <c r="R130" s="516" t="str">
        <f t="shared" si="152"/>
        <v>-</v>
      </c>
      <c r="S130" s="516" t="str">
        <f t="shared" si="152"/>
        <v>-</v>
      </c>
      <c r="T130" s="516" t="str">
        <f t="shared" si="153"/>
        <v>-</v>
      </c>
      <c r="U130" s="516" t="str">
        <f t="shared" si="153"/>
        <v>-</v>
      </c>
      <c r="V130" s="516" t="str">
        <f t="shared" si="153"/>
        <v>-</v>
      </c>
      <c r="W130" s="516" t="str">
        <f t="shared" si="153"/>
        <v>-</v>
      </c>
      <c r="X130" s="516" t="str">
        <f t="shared" si="153"/>
        <v>-</v>
      </c>
      <c r="Y130" s="516" t="str">
        <f t="shared" si="153"/>
        <v>-</v>
      </c>
      <c r="Z130" s="516" t="str">
        <f t="shared" si="153"/>
        <v>-</v>
      </c>
      <c r="AA130" s="516" t="str">
        <f t="shared" si="153"/>
        <v>-</v>
      </c>
      <c r="AB130" s="516" t="str">
        <f t="shared" si="153"/>
        <v>-</v>
      </c>
      <c r="AC130" s="516" t="str">
        <f t="shared" si="153"/>
        <v>-</v>
      </c>
      <c r="AD130" s="516" t="str">
        <f t="shared" si="154"/>
        <v>-</v>
      </c>
      <c r="AE130" s="516" t="str">
        <f t="shared" si="154"/>
        <v>-</v>
      </c>
      <c r="AF130" s="516" t="str">
        <f t="shared" si="154"/>
        <v>-</v>
      </c>
      <c r="AG130" s="516" t="str">
        <f t="shared" si="154"/>
        <v>-</v>
      </c>
      <c r="AH130" s="516" t="str">
        <f t="shared" si="154"/>
        <v>-</v>
      </c>
      <c r="AI130" s="516" t="str">
        <f t="shared" si="154"/>
        <v>-</v>
      </c>
      <c r="AJ130" s="516" t="str">
        <f t="shared" si="154"/>
        <v>-</v>
      </c>
      <c r="AK130" s="516" t="str">
        <f t="shared" si="154"/>
        <v>-</v>
      </c>
      <c r="AL130" s="516" t="str">
        <f t="shared" si="154"/>
        <v>-</v>
      </c>
      <c r="AM130" s="516" t="str">
        <f t="shared" si="154"/>
        <v>-</v>
      </c>
      <c r="AN130" s="516" t="str">
        <f t="shared" si="155"/>
        <v>-</v>
      </c>
      <c r="AO130" s="516" t="str">
        <f t="shared" si="155"/>
        <v>-</v>
      </c>
      <c r="AP130" s="516" t="str">
        <f t="shared" si="155"/>
        <v>-</v>
      </c>
      <c r="AQ130" s="516" t="str">
        <f t="shared" si="155"/>
        <v>-</v>
      </c>
      <c r="AR130" s="516" t="str">
        <f t="shared" si="155"/>
        <v>-</v>
      </c>
      <c r="AS130" s="516" t="str">
        <f t="shared" si="155"/>
        <v>-</v>
      </c>
      <c r="AT130" s="516" t="str">
        <f t="shared" si="155"/>
        <v>-</v>
      </c>
      <c r="AU130" s="516" t="str">
        <f t="shared" si="155"/>
        <v>-</v>
      </c>
      <c r="AV130" s="516" t="str">
        <f t="shared" si="155"/>
        <v>-</v>
      </c>
      <c r="AW130" s="516" t="str">
        <f t="shared" si="155"/>
        <v>-</v>
      </c>
      <c r="AX130" s="516" t="str">
        <f t="shared" si="156"/>
        <v>-</v>
      </c>
      <c r="AY130" s="516" t="str">
        <f t="shared" si="156"/>
        <v>-</v>
      </c>
      <c r="AZ130" s="516" t="str">
        <f t="shared" si="156"/>
        <v>-</v>
      </c>
      <c r="BA130" s="516" t="str">
        <f t="shared" si="156"/>
        <v>-</v>
      </c>
      <c r="BB130" s="516" t="str">
        <f t="shared" si="156"/>
        <v>-</v>
      </c>
      <c r="BC130" s="516" t="str">
        <f t="shared" si="156"/>
        <v>-</v>
      </c>
      <c r="BD130" s="516" t="str">
        <f t="shared" si="156"/>
        <v>-</v>
      </c>
      <c r="BE130" s="516" t="str">
        <f t="shared" si="156"/>
        <v>-</v>
      </c>
      <c r="BF130" s="516" t="str">
        <f t="shared" si="156"/>
        <v>-</v>
      </c>
      <c r="BG130" s="516" t="str">
        <f t="shared" si="156"/>
        <v>-</v>
      </c>
      <c r="BH130" s="516" t="str">
        <f t="shared" si="157"/>
        <v>-</v>
      </c>
      <c r="BI130" s="516" t="str">
        <f t="shared" si="157"/>
        <v>-</v>
      </c>
      <c r="BJ130" s="516" t="str">
        <f t="shared" si="157"/>
        <v>-</v>
      </c>
      <c r="BK130" s="516" t="str">
        <f t="shared" si="157"/>
        <v>-</v>
      </c>
      <c r="BL130" s="516" t="str">
        <f t="shared" si="157"/>
        <v>-</v>
      </c>
      <c r="BM130" s="516" t="str">
        <f t="shared" si="157"/>
        <v>-</v>
      </c>
      <c r="BN130" s="516" t="str">
        <f t="shared" si="157"/>
        <v>-</v>
      </c>
      <c r="BO130" s="516" t="str">
        <f t="shared" si="157"/>
        <v>-</v>
      </c>
      <c r="BP130" s="516" t="str">
        <f t="shared" si="157"/>
        <v>-</v>
      </c>
      <c r="BQ130" s="516" t="str">
        <f t="shared" si="157"/>
        <v>-</v>
      </c>
      <c r="BR130" s="516" t="str">
        <f t="shared" si="119"/>
        <v>-------</v>
      </c>
      <c r="BS130" s="516" t="str">
        <f t="shared" si="120"/>
        <v>-</v>
      </c>
      <c r="BT130" s="454" t="str">
        <f>IF(INDEX(BR:BR,ROW())&lt;&gt;"-------",VLOOKUP($BR130,'CS Protocol Def'!$B:$O,12,FALSE),"-")</f>
        <v>-</v>
      </c>
      <c r="BU130" s="454" t="str">
        <f>IF(INDEX(BR:BR,ROW())&lt;&gt;"-------",VLOOKUP(INDEX(BR:BR,ROW()),'CS Protocol Def'!$B:$O,13,FALSE),"-")</f>
        <v>-</v>
      </c>
      <c r="BV130" s="454" t="str">
        <f>IF(INDEX(BR:BR,ROW())&lt;&gt;"-------",VLOOKUP($BR130,'CS Protocol Def'!$B:$P,15,FALSE),"-")</f>
        <v>-</v>
      </c>
      <c r="BW130" s="455" t="str">
        <f t="shared" si="121"/>
        <v>-</v>
      </c>
      <c r="BX130" s="515" t="str">
        <f>IF(INDEX(BR:BR,ROW())&lt;&gt;"-------",VLOOKUP($BR130,'CS Protocol Def'!$B:$Q,16,FALSE),"-")</f>
        <v>-</v>
      </c>
      <c r="BY130" s="455" t="str">
        <f>IF(INDEX(BR:BR,ROW())&lt;&gt;"-------",VLOOKUP(TEXT(BIN2DEC(CONCATENATE(K130,L130,M130,N130,O130,P130,Q130,R130,S130,T130)),"#"),'Country Codes'!A:B,2,FALSE),"-")</f>
        <v>-</v>
      </c>
      <c r="BZ130" s="491" t="str">
        <f>IF(BT130=BZ$3,VLOOKUP(CONCATENATE(X130,Y130,Z130,AA130,AB130,AC130),Characters!$B$3:$F$41,5,FALSE)&amp;
VLOOKUP(CONCATENATE(AD130,AE130,AF130,AG130,AH130,AI130),Characters!$B$3:$F$41,5,FALSE)&amp;
VLOOKUP(CONCATENATE(AJ130,AK130,AL130,AM130,AN130,AO130),Characters!$B$3:$F$41,5,FALSE)&amp;
VLOOKUP(CONCATENATE(AP130,AQ130,AR130,AS130,AT130,AU130),Characters!$B$3:$F$41,5,FALSE)&amp;
VLOOKUP(CONCATENATE(AV130,AW130,AX130,AY130,AZ130,BA130),Characters!$B$3:$F$41,5,FALSE)&amp;
VLOOKUP(CONCATENATE(BB130,BC130,BD130,BE130,BF130,BG130),Characters!$B$3:$F$41,5,FALSE)&amp;
VLOOKUP(CONCATENATE(BH130,BI130,BJ130,BK130,BL130,BM130),Characters!$B$3:$F$41,5,FALSE),"-")</f>
        <v>-</v>
      </c>
      <c r="CA130" s="471" t="str">
        <f t="shared" si="159"/>
        <v>-</v>
      </c>
      <c r="CB130" s="473" t="str">
        <f t="shared" si="160"/>
        <v>-</v>
      </c>
      <c r="CC130" s="475" t="str">
        <f t="shared" si="161"/>
        <v>-</v>
      </c>
      <c r="CD130" s="476" t="str">
        <f t="shared" si="162"/>
        <v>-</v>
      </c>
      <c r="CE130" s="476" t="str">
        <f t="shared" si="163"/>
        <v>-</v>
      </c>
      <c r="CF130" s="476" t="str">
        <f t="shared" si="164"/>
        <v>-</v>
      </c>
      <c r="CG130" s="476" t="str">
        <f t="shared" si="165"/>
        <v>-</v>
      </c>
      <c r="CH130" s="478" t="str">
        <f t="shared" si="166"/>
        <v>-</v>
      </c>
      <c r="CI130" s="480" t="str">
        <f t="shared" si="167"/>
        <v>-</v>
      </c>
      <c r="CJ130" s="480" t="str">
        <f t="shared" si="168"/>
        <v>-</v>
      </c>
      <c r="CK130" s="480" t="str">
        <f t="shared" si="169"/>
        <v>-</v>
      </c>
      <c r="CL130" s="480" t="str">
        <f t="shared" si="170"/>
        <v>-</v>
      </c>
      <c r="CM130" s="482" t="str">
        <f t="shared" si="171"/>
        <v>-</v>
      </c>
      <c r="CN130" s="483" t="str">
        <f t="shared" si="172"/>
        <v>-</v>
      </c>
      <c r="CO130" s="483" t="str">
        <f t="shared" si="173"/>
        <v>-</v>
      </c>
      <c r="CP130" s="483" t="str">
        <f t="shared" si="174"/>
        <v>-</v>
      </c>
      <c r="CQ130" s="493" t="str">
        <f t="shared" si="175"/>
        <v>-</v>
      </c>
      <c r="CR130" s="487" t="str">
        <f t="shared" si="176"/>
        <v>-</v>
      </c>
      <c r="CS130" s="490" t="str">
        <f t="shared" si="177"/>
        <v>-</v>
      </c>
      <c r="CT130" s="485" t="str">
        <f t="shared" si="178"/>
        <v>-</v>
      </c>
      <c r="CU130" s="485" t="str">
        <f t="shared" si="179"/>
        <v>-</v>
      </c>
      <c r="CV130" s="489" t="str">
        <f t="shared" si="180"/>
        <v>-</v>
      </c>
    </row>
    <row r="131" spans="6:100" x14ac:dyDescent="0.2">
      <c r="F131" s="495" t="str">
        <f t="shared" si="158"/>
        <v>-</v>
      </c>
      <c r="G131" s="495">
        <f t="shared" si="117"/>
        <v>0</v>
      </c>
      <c r="I131" s="456" t="str">
        <f t="shared" si="118"/>
        <v>-</v>
      </c>
      <c r="J131" s="516" t="str">
        <f t="shared" si="152"/>
        <v>-</v>
      </c>
      <c r="K131" s="516" t="str">
        <f t="shared" si="152"/>
        <v>-</v>
      </c>
      <c r="L131" s="516" t="str">
        <f t="shared" si="152"/>
        <v>-</v>
      </c>
      <c r="M131" s="516" t="str">
        <f t="shared" si="152"/>
        <v>-</v>
      </c>
      <c r="N131" s="516" t="str">
        <f t="shared" si="152"/>
        <v>-</v>
      </c>
      <c r="O131" s="516" t="str">
        <f t="shared" si="152"/>
        <v>-</v>
      </c>
      <c r="P131" s="516" t="str">
        <f t="shared" si="152"/>
        <v>-</v>
      </c>
      <c r="Q131" s="516" t="str">
        <f t="shared" si="152"/>
        <v>-</v>
      </c>
      <c r="R131" s="516" t="str">
        <f t="shared" si="152"/>
        <v>-</v>
      </c>
      <c r="S131" s="516" t="str">
        <f t="shared" si="152"/>
        <v>-</v>
      </c>
      <c r="T131" s="516" t="str">
        <f t="shared" si="153"/>
        <v>-</v>
      </c>
      <c r="U131" s="516" t="str">
        <f t="shared" si="153"/>
        <v>-</v>
      </c>
      <c r="V131" s="516" t="str">
        <f t="shared" si="153"/>
        <v>-</v>
      </c>
      <c r="W131" s="516" t="str">
        <f t="shared" si="153"/>
        <v>-</v>
      </c>
      <c r="X131" s="516" t="str">
        <f t="shared" si="153"/>
        <v>-</v>
      </c>
      <c r="Y131" s="516" t="str">
        <f t="shared" si="153"/>
        <v>-</v>
      </c>
      <c r="Z131" s="516" t="str">
        <f t="shared" si="153"/>
        <v>-</v>
      </c>
      <c r="AA131" s="516" t="str">
        <f t="shared" si="153"/>
        <v>-</v>
      </c>
      <c r="AB131" s="516" t="str">
        <f t="shared" si="153"/>
        <v>-</v>
      </c>
      <c r="AC131" s="516" t="str">
        <f t="shared" si="153"/>
        <v>-</v>
      </c>
      <c r="AD131" s="516" t="str">
        <f t="shared" si="154"/>
        <v>-</v>
      </c>
      <c r="AE131" s="516" t="str">
        <f t="shared" si="154"/>
        <v>-</v>
      </c>
      <c r="AF131" s="516" t="str">
        <f t="shared" si="154"/>
        <v>-</v>
      </c>
      <c r="AG131" s="516" t="str">
        <f t="shared" si="154"/>
        <v>-</v>
      </c>
      <c r="AH131" s="516" t="str">
        <f t="shared" si="154"/>
        <v>-</v>
      </c>
      <c r="AI131" s="516" t="str">
        <f t="shared" si="154"/>
        <v>-</v>
      </c>
      <c r="AJ131" s="516" t="str">
        <f t="shared" si="154"/>
        <v>-</v>
      </c>
      <c r="AK131" s="516" t="str">
        <f t="shared" si="154"/>
        <v>-</v>
      </c>
      <c r="AL131" s="516" t="str">
        <f t="shared" si="154"/>
        <v>-</v>
      </c>
      <c r="AM131" s="516" t="str">
        <f t="shared" si="154"/>
        <v>-</v>
      </c>
      <c r="AN131" s="516" t="str">
        <f t="shared" si="155"/>
        <v>-</v>
      </c>
      <c r="AO131" s="516" t="str">
        <f t="shared" si="155"/>
        <v>-</v>
      </c>
      <c r="AP131" s="516" t="str">
        <f t="shared" si="155"/>
        <v>-</v>
      </c>
      <c r="AQ131" s="516" t="str">
        <f t="shared" si="155"/>
        <v>-</v>
      </c>
      <c r="AR131" s="516" t="str">
        <f t="shared" si="155"/>
        <v>-</v>
      </c>
      <c r="AS131" s="516" t="str">
        <f t="shared" si="155"/>
        <v>-</v>
      </c>
      <c r="AT131" s="516" t="str">
        <f t="shared" si="155"/>
        <v>-</v>
      </c>
      <c r="AU131" s="516" t="str">
        <f t="shared" si="155"/>
        <v>-</v>
      </c>
      <c r="AV131" s="516" t="str">
        <f t="shared" si="155"/>
        <v>-</v>
      </c>
      <c r="AW131" s="516" t="str">
        <f t="shared" si="155"/>
        <v>-</v>
      </c>
      <c r="AX131" s="516" t="str">
        <f t="shared" si="156"/>
        <v>-</v>
      </c>
      <c r="AY131" s="516" t="str">
        <f t="shared" si="156"/>
        <v>-</v>
      </c>
      <c r="AZ131" s="516" t="str">
        <f t="shared" si="156"/>
        <v>-</v>
      </c>
      <c r="BA131" s="516" t="str">
        <f t="shared" si="156"/>
        <v>-</v>
      </c>
      <c r="BB131" s="516" t="str">
        <f t="shared" si="156"/>
        <v>-</v>
      </c>
      <c r="BC131" s="516" t="str">
        <f t="shared" si="156"/>
        <v>-</v>
      </c>
      <c r="BD131" s="516" t="str">
        <f t="shared" si="156"/>
        <v>-</v>
      </c>
      <c r="BE131" s="516" t="str">
        <f t="shared" si="156"/>
        <v>-</v>
      </c>
      <c r="BF131" s="516" t="str">
        <f t="shared" si="156"/>
        <v>-</v>
      </c>
      <c r="BG131" s="516" t="str">
        <f t="shared" si="156"/>
        <v>-</v>
      </c>
      <c r="BH131" s="516" t="str">
        <f t="shared" si="157"/>
        <v>-</v>
      </c>
      <c r="BI131" s="516" t="str">
        <f t="shared" si="157"/>
        <v>-</v>
      </c>
      <c r="BJ131" s="516" t="str">
        <f t="shared" si="157"/>
        <v>-</v>
      </c>
      <c r="BK131" s="516" t="str">
        <f t="shared" si="157"/>
        <v>-</v>
      </c>
      <c r="BL131" s="516" t="str">
        <f t="shared" si="157"/>
        <v>-</v>
      </c>
      <c r="BM131" s="516" t="str">
        <f t="shared" si="157"/>
        <v>-</v>
      </c>
      <c r="BN131" s="516" t="str">
        <f t="shared" si="157"/>
        <v>-</v>
      </c>
      <c r="BO131" s="516" t="str">
        <f t="shared" si="157"/>
        <v>-</v>
      </c>
      <c r="BP131" s="516" t="str">
        <f t="shared" si="157"/>
        <v>-</v>
      </c>
      <c r="BQ131" s="516" t="str">
        <f t="shared" si="157"/>
        <v>-</v>
      </c>
      <c r="BR131" s="516" t="str">
        <f t="shared" si="119"/>
        <v>-------</v>
      </c>
      <c r="BS131" s="516" t="str">
        <f t="shared" si="120"/>
        <v>-</v>
      </c>
      <c r="BT131" s="454" t="str">
        <f>IF(INDEX(BR:BR,ROW())&lt;&gt;"-------",VLOOKUP($BR131,'CS Protocol Def'!$B:$O,12,FALSE),"-")</f>
        <v>-</v>
      </c>
      <c r="BU131" s="454" t="str">
        <f>IF(INDEX(BR:BR,ROW())&lt;&gt;"-------",VLOOKUP(INDEX(BR:BR,ROW()),'CS Protocol Def'!$B:$O,13,FALSE),"-")</f>
        <v>-</v>
      </c>
      <c r="BV131" s="454" t="str">
        <f>IF(INDEX(BR:BR,ROW())&lt;&gt;"-------",VLOOKUP($BR131,'CS Protocol Def'!$B:$P,15,FALSE),"-")</f>
        <v>-</v>
      </c>
      <c r="BW131" s="455" t="str">
        <f t="shared" si="121"/>
        <v>-</v>
      </c>
      <c r="BX131" s="515" t="str">
        <f>IF(INDEX(BR:BR,ROW())&lt;&gt;"-------",VLOOKUP($BR131,'CS Protocol Def'!$B:$Q,16,FALSE),"-")</f>
        <v>-</v>
      </c>
      <c r="BY131" s="455" t="str">
        <f>IF(INDEX(BR:BR,ROW())&lt;&gt;"-------",VLOOKUP(TEXT(BIN2DEC(CONCATENATE(K131,L131,M131,N131,O131,P131,Q131,R131,S131,T131)),"#"),'Country Codes'!A:B,2,FALSE),"-")</f>
        <v>-</v>
      </c>
      <c r="BZ131" s="491" t="str">
        <f>IF(BT131=BZ$3,VLOOKUP(CONCATENATE(X131,Y131,Z131,AA131,AB131,AC131),Characters!$B$3:$F$41,5,FALSE)&amp;
VLOOKUP(CONCATENATE(AD131,AE131,AF131,AG131,AH131,AI131),Characters!$B$3:$F$41,5,FALSE)&amp;
VLOOKUP(CONCATENATE(AJ131,AK131,AL131,AM131,AN131,AO131),Characters!$B$3:$F$41,5,FALSE)&amp;
VLOOKUP(CONCATENATE(AP131,AQ131,AR131,AS131,AT131,AU131),Characters!$B$3:$F$41,5,FALSE)&amp;
VLOOKUP(CONCATENATE(AV131,AW131,AX131,AY131,AZ131,BA131),Characters!$B$3:$F$41,5,FALSE)&amp;
VLOOKUP(CONCATENATE(BB131,BC131,BD131,BE131,BF131,BG131),Characters!$B$3:$F$41,5,FALSE)&amp;
VLOOKUP(CONCATENATE(BH131,BI131,BJ131,BK131,BL131,BM131),Characters!$B$3:$F$41,5,FALSE),"-")</f>
        <v>-</v>
      </c>
      <c r="CA131" s="471" t="str">
        <f t="shared" si="159"/>
        <v>-</v>
      </c>
      <c r="CB131" s="473" t="str">
        <f t="shared" si="160"/>
        <v>-</v>
      </c>
      <c r="CC131" s="475" t="str">
        <f t="shared" si="161"/>
        <v>-</v>
      </c>
      <c r="CD131" s="476" t="str">
        <f t="shared" si="162"/>
        <v>-</v>
      </c>
      <c r="CE131" s="476" t="str">
        <f t="shared" si="163"/>
        <v>-</v>
      </c>
      <c r="CF131" s="476" t="str">
        <f t="shared" si="164"/>
        <v>-</v>
      </c>
      <c r="CG131" s="476" t="str">
        <f t="shared" si="165"/>
        <v>-</v>
      </c>
      <c r="CH131" s="478" t="str">
        <f t="shared" si="166"/>
        <v>-</v>
      </c>
      <c r="CI131" s="480" t="str">
        <f t="shared" si="167"/>
        <v>-</v>
      </c>
      <c r="CJ131" s="480" t="str">
        <f t="shared" si="168"/>
        <v>-</v>
      </c>
      <c r="CK131" s="480" t="str">
        <f t="shared" si="169"/>
        <v>-</v>
      </c>
      <c r="CL131" s="480" t="str">
        <f t="shared" si="170"/>
        <v>-</v>
      </c>
      <c r="CM131" s="482" t="str">
        <f t="shared" si="171"/>
        <v>-</v>
      </c>
      <c r="CN131" s="483" t="str">
        <f t="shared" si="172"/>
        <v>-</v>
      </c>
      <c r="CO131" s="483" t="str">
        <f t="shared" si="173"/>
        <v>-</v>
      </c>
      <c r="CP131" s="483" t="str">
        <f t="shared" si="174"/>
        <v>-</v>
      </c>
      <c r="CQ131" s="493" t="str">
        <f t="shared" si="175"/>
        <v>-</v>
      </c>
      <c r="CR131" s="487" t="str">
        <f t="shared" si="176"/>
        <v>-</v>
      </c>
      <c r="CS131" s="490" t="str">
        <f t="shared" si="177"/>
        <v>-</v>
      </c>
      <c r="CT131" s="485" t="str">
        <f t="shared" si="178"/>
        <v>-</v>
      </c>
      <c r="CU131" s="485" t="str">
        <f t="shared" si="179"/>
        <v>-</v>
      </c>
      <c r="CV131" s="489" t="str">
        <f t="shared" si="180"/>
        <v>-</v>
      </c>
    </row>
    <row r="132" spans="6:100" x14ac:dyDescent="0.2">
      <c r="F132" s="495" t="str">
        <f t="shared" si="158"/>
        <v>-</v>
      </c>
      <c r="G132" s="495">
        <f t="shared" si="117"/>
        <v>0</v>
      </c>
      <c r="I132" s="456" t="str">
        <f t="shared" si="118"/>
        <v>-</v>
      </c>
      <c r="J132" s="516" t="str">
        <f t="shared" si="152"/>
        <v>-</v>
      </c>
      <c r="K132" s="516" t="str">
        <f t="shared" si="152"/>
        <v>-</v>
      </c>
      <c r="L132" s="516" t="str">
        <f t="shared" si="152"/>
        <v>-</v>
      </c>
      <c r="M132" s="516" t="str">
        <f t="shared" si="152"/>
        <v>-</v>
      </c>
      <c r="N132" s="516" t="str">
        <f t="shared" si="152"/>
        <v>-</v>
      </c>
      <c r="O132" s="516" t="str">
        <f t="shared" si="152"/>
        <v>-</v>
      </c>
      <c r="P132" s="516" t="str">
        <f t="shared" si="152"/>
        <v>-</v>
      </c>
      <c r="Q132" s="516" t="str">
        <f t="shared" si="152"/>
        <v>-</v>
      </c>
      <c r="R132" s="516" t="str">
        <f t="shared" si="152"/>
        <v>-</v>
      </c>
      <c r="S132" s="516" t="str">
        <f t="shared" si="152"/>
        <v>-</v>
      </c>
      <c r="T132" s="516" t="str">
        <f t="shared" si="153"/>
        <v>-</v>
      </c>
      <c r="U132" s="516" t="str">
        <f t="shared" si="153"/>
        <v>-</v>
      </c>
      <c r="V132" s="516" t="str">
        <f t="shared" si="153"/>
        <v>-</v>
      </c>
      <c r="W132" s="516" t="str">
        <f t="shared" si="153"/>
        <v>-</v>
      </c>
      <c r="X132" s="516" t="str">
        <f t="shared" si="153"/>
        <v>-</v>
      </c>
      <c r="Y132" s="516" t="str">
        <f t="shared" si="153"/>
        <v>-</v>
      </c>
      <c r="Z132" s="516" t="str">
        <f t="shared" si="153"/>
        <v>-</v>
      </c>
      <c r="AA132" s="516" t="str">
        <f t="shared" si="153"/>
        <v>-</v>
      </c>
      <c r="AB132" s="516" t="str">
        <f t="shared" si="153"/>
        <v>-</v>
      </c>
      <c r="AC132" s="516" t="str">
        <f t="shared" si="153"/>
        <v>-</v>
      </c>
      <c r="AD132" s="516" t="str">
        <f t="shared" si="154"/>
        <v>-</v>
      </c>
      <c r="AE132" s="516" t="str">
        <f t="shared" si="154"/>
        <v>-</v>
      </c>
      <c r="AF132" s="516" t="str">
        <f t="shared" si="154"/>
        <v>-</v>
      </c>
      <c r="AG132" s="516" t="str">
        <f t="shared" si="154"/>
        <v>-</v>
      </c>
      <c r="AH132" s="516" t="str">
        <f t="shared" si="154"/>
        <v>-</v>
      </c>
      <c r="AI132" s="516" t="str">
        <f t="shared" si="154"/>
        <v>-</v>
      </c>
      <c r="AJ132" s="516" t="str">
        <f t="shared" si="154"/>
        <v>-</v>
      </c>
      <c r="AK132" s="516" t="str">
        <f t="shared" si="154"/>
        <v>-</v>
      </c>
      <c r="AL132" s="516" t="str">
        <f t="shared" si="154"/>
        <v>-</v>
      </c>
      <c r="AM132" s="516" t="str">
        <f t="shared" si="154"/>
        <v>-</v>
      </c>
      <c r="AN132" s="516" t="str">
        <f t="shared" si="155"/>
        <v>-</v>
      </c>
      <c r="AO132" s="516" t="str">
        <f t="shared" si="155"/>
        <v>-</v>
      </c>
      <c r="AP132" s="516" t="str">
        <f t="shared" si="155"/>
        <v>-</v>
      </c>
      <c r="AQ132" s="516" t="str">
        <f t="shared" si="155"/>
        <v>-</v>
      </c>
      <c r="AR132" s="516" t="str">
        <f t="shared" si="155"/>
        <v>-</v>
      </c>
      <c r="AS132" s="516" t="str">
        <f t="shared" si="155"/>
        <v>-</v>
      </c>
      <c r="AT132" s="516" t="str">
        <f t="shared" si="155"/>
        <v>-</v>
      </c>
      <c r="AU132" s="516" t="str">
        <f t="shared" si="155"/>
        <v>-</v>
      </c>
      <c r="AV132" s="516" t="str">
        <f t="shared" si="155"/>
        <v>-</v>
      </c>
      <c r="AW132" s="516" t="str">
        <f t="shared" si="155"/>
        <v>-</v>
      </c>
      <c r="AX132" s="516" t="str">
        <f t="shared" si="156"/>
        <v>-</v>
      </c>
      <c r="AY132" s="516" t="str">
        <f t="shared" si="156"/>
        <v>-</v>
      </c>
      <c r="AZ132" s="516" t="str">
        <f t="shared" si="156"/>
        <v>-</v>
      </c>
      <c r="BA132" s="516" t="str">
        <f t="shared" si="156"/>
        <v>-</v>
      </c>
      <c r="BB132" s="516" t="str">
        <f t="shared" si="156"/>
        <v>-</v>
      </c>
      <c r="BC132" s="516" t="str">
        <f t="shared" si="156"/>
        <v>-</v>
      </c>
      <c r="BD132" s="516" t="str">
        <f t="shared" si="156"/>
        <v>-</v>
      </c>
      <c r="BE132" s="516" t="str">
        <f t="shared" si="156"/>
        <v>-</v>
      </c>
      <c r="BF132" s="516" t="str">
        <f t="shared" si="156"/>
        <v>-</v>
      </c>
      <c r="BG132" s="516" t="str">
        <f t="shared" si="156"/>
        <v>-</v>
      </c>
      <c r="BH132" s="516" t="str">
        <f t="shared" si="157"/>
        <v>-</v>
      </c>
      <c r="BI132" s="516" t="str">
        <f t="shared" si="157"/>
        <v>-</v>
      </c>
      <c r="BJ132" s="516" t="str">
        <f t="shared" si="157"/>
        <v>-</v>
      </c>
      <c r="BK132" s="516" t="str">
        <f t="shared" si="157"/>
        <v>-</v>
      </c>
      <c r="BL132" s="516" t="str">
        <f t="shared" si="157"/>
        <v>-</v>
      </c>
      <c r="BM132" s="516" t="str">
        <f t="shared" si="157"/>
        <v>-</v>
      </c>
      <c r="BN132" s="516" t="str">
        <f t="shared" si="157"/>
        <v>-</v>
      </c>
      <c r="BO132" s="516" t="str">
        <f t="shared" si="157"/>
        <v>-</v>
      </c>
      <c r="BP132" s="516" t="str">
        <f t="shared" si="157"/>
        <v>-</v>
      </c>
      <c r="BQ132" s="516" t="str">
        <f t="shared" si="157"/>
        <v>-</v>
      </c>
      <c r="BR132" s="516" t="str">
        <f t="shared" si="119"/>
        <v>-------</v>
      </c>
      <c r="BS132" s="516" t="str">
        <f t="shared" si="120"/>
        <v>-</v>
      </c>
      <c r="BT132" s="454" t="str">
        <f>IF(INDEX(BR:BR,ROW())&lt;&gt;"-------",VLOOKUP($BR132,'CS Protocol Def'!$B:$O,12,FALSE),"-")</f>
        <v>-</v>
      </c>
      <c r="BU132" s="454" t="str">
        <f>IF(INDEX(BR:BR,ROW())&lt;&gt;"-------",VLOOKUP(INDEX(BR:BR,ROW()),'CS Protocol Def'!$B:$O,13,FALSE),"-")</f>
        <v>-</v>
      </c>
      <c r="BV132" s="454" t="str">
        <f>IF(INDEX(BR:BR,ROW())&lt;&gt;"-------",VLOOKUP($BR132,'CS Protocol Def'!$B:$P,15,FALSE),"-")</f>
        <v>-</v>
      </c>
      <c r="BW132" s="455" t="str">
        <f t="shared" si="121"/>
        <v>-</v>
      </c>
      <c r="BX132" s="515" t="str">
        <f>IF(INDEX(BR:BR,ROW())&lt;&gt;"-------",VLOOKUP($BR132,'CS Protocol Def'!$B:$Q,16,FALSE),"-")</f>
        <v>-</v>
      </c>
      <c r="BY132" s="455" t="str">
        <f>IF(INDEX(BR:BR,ROW())&lt;&gt;"-------",VLOOKUP(TEXT(BIN2DEC(CONCATENATE(K132,L132,M132,N132,O132,P132,Q132,R132,S132,T132)),"#"),'Country Codes'!A:B,2,FALSE),"-")</f>
        <v>-</v>
      </c>
      <c r="BZ132" s="491" t="str">
        <f>IF(BT132=BZ$3,VLOOKUP(CONCATENATE(X132,Y132,Z132,AA132,AB132,AC132),Characters!$B$3:$F$41,5,FALSE)&amp;
VLOOKUP(CONCATENATE(AD132,AE132,AF132,AG132,AH132,AI132),Characters!$B$3:$F$41,5,FALSE)&amp;
VLOOKUP(CONCATENATE(AJ132,AK132,AL132,AM132,AN132,AO132),Characters!$B$3:$F$41,5,FALSE)&amp;
VLOOKUP(CONCATENATE(AP132,AQ132,AR132,AS132,AT132,AU132),Characters!$B$3:$F$41,5,FALSE)&amp;
VLOOKUP(CONCATENATE(AV132,AW132,AX132,AY132,AZ132,BA132),Characters!$B$3:$F$41,5,FALSE)&amp;
VLOOKUP(CONCATENATE(BB132,BC132,BD132,BE132,BF132,BG132),Characters!$B$3:$F$41,5,FALSE)&amp;
VLOOKUP(CONCATENATE(BH132,BI132,BJ132,BK132,BL132,BM132),Characters!$B$3:$F$41,5,FALSE),"-")</f>
        <v>-</v>
      </c>
      <c r="CA132" s="471" t="str">
        <f t="shared" si="159"/>
        <v>-</v>
      </c>
      <c r="CB132" s="473" t="str">
        <f t="shared" si="160"/>
        <v>-</v>
      </c>
      <c r="CC132" s="475" t="str">
        <f t="shared" si="161"/>
        <v>-</v>
      </c>
      <c r="CD132" s="476" t="str">
        <f t="shared" si="162"/>
        <v>-</v>
      </c>
      <c r="CE132" s="476" t="str">
        <f t="shared" si="163"/>
        <v>-</v>
      </c>
      <c r="CF132" s="476" t="str">
        <f t="shared" si="164"/>
        <v>-</v>
      </c>
      <c r="CG132" s="476" t="str">
        <f t="shared" si="165"/>
        <v>-</v>
      </c>
      <c r="CH132" s="478" t="str">
        <f t="shared" si="166"/>
        <v>-</v>
      </c>
      <c r="CI132" s="480" t="str">
        <f t="shared" si="167"/>
        <v>-</v>
      </c>
      <c r="CJ132" s="480" t="str">
        <f t="shared" si="168"/>
        <v>-</v>
      </c>
      <c r="CK132" s="480" t="str">
        <f t="shared" si="169"/>
        <v>-</v>
      </c>
      <c r="CL132" s="480" t="str">
        <f t="shared" si="170"/>
        <v>-</v>
      </c>
      <c r="CM132" s="482" t="str">
        <f t="shared" si="171"/>
        <v>-</v>
      </c>
      <c r="CN132" s="483" t="str">
        <f t="shared" si="172"/>
        <v>-</v>
      </c>
      <c r="CO132" s="483" t="str">
        <f t="shared" si="173"/>
        <v>-</v>
      </c>
      <c r="CP132" s="483" t="str">
        <f t="shared" si="174"/>
        <v>-</v>
      </c>
      <c r="CQ132" s="493" t="str">
        <f t="shared" si="175"/>
        <v>-</v>
      </c>
      <c r="CR132" s="487" t="str">
        <f t="shared" si="176"/>
        <v>-</v>
      </c>
      <c r="CS132" s="490" t="str">
        <f t="shared" si="177"/>
        <v>-</v>
      </c>
      <c r="CT132" s="485" t="str">
        <f t="shared" si="178"/>
        <v>-</v>
      </c>
      <c r="CU132" s="485" t="str">
        <f t="shared" si="179"/>
        <v>-</v>
      </c>
      <c r="CV132" s="489" t="str">
        <f t="shared" si="180"/>
        <v>-</v>
      </c>
    </row>
    <row r="133" spans="6:100" x14ac:dyDescent="0.2">
      <c r="F133" s="495" t="str">
        <f t="shared" si="158"/>
        <v>-</v>
      </c>
      <c r="G133" s="495">
        <f t="shared" ref="G133:G196" si="181">COUNTIF(E:E,INDEX(E:E,ROW()))</f>
        <v>0</v>
      </c>
      <c r="I133" s="456" t="str">
        <f t="shared" ref="I133:I196" si="182">IF(LEN(INDEX(E:E,ROW()))=15,HEX2BIN(MID(INDEX(E:E,ROW()),1,1),4)&amp;
HEX2BIN(MID(INDEX(E:E,ROW()),2,1),4)&amp;
HEX2BIN(MID(INDEX(E:E,ROW()),3,1),4)&amp;
HEX2BIN(MID(INDEX(E:E,ROW()),4,1),4)&amp;
HEX2BIN(MID(INDEX(E:E,ROW()),5,1),4)&amp;
HEX2BIN(MID(INDEX(E:E,ROW()),6,1),4)&amp;
HEX2BIN(MID(INDEX(E:E,ROW()),7,1),4)&amp;
HEX2BIN(MID(INDEX(E:E,ROW()),8,1),4)&amp;
HEX2BIN(MID(INDEX(E:E,ROW()),9,1),4)&amp;
HEX2BIN(MID(INDEX(E:E,ROW()),10,1),4)&amp;
HEX2BIN(MID(INDEX(E:E,ROW()),11,1),4)&amp;
HEX2BIN(MID(INDEX(E:E,ROW()),12,1),4)&amp;
HEX2BIN(MID(INDEX(E:E,ROW()),13,1),4)&amp;
HEX2BIN(MID(INDEX(E:E,ROW()),14,1),4)&amp;
HEX2BIN(MID(INDEX(E:E,ROW()),15,1),4),"-")</f>
        <v>-</v>
      </c>
      <c r="J133" s="516" t="str">
        <f t="shared" si="152"/>
        <v>-</v>
      </c>
      <c r="K133" s="516" t="str">
        <f t="shared" si="152"/>
        <v>-</v>
      </c>
      <c r="L133" s="516" t="str">
        <f t="shared" si="152"/>
        <v>-</v>
      </c>
      <c r="M133" s="516" t="str">
        <f t="shared" si="152"/>
        <v>-</v>
      </c>
      <c r="N133" s="516" t="str">
        <f t="shared" si="152"/>
        <v>-</v>
      </c>
      <c r="O133" s="516" t="str">
        <f t="shared" si="152"/>
        <v>-</v>
      </c>
      <c r="P133" s="516" t="str">
        <f t="shared" si="152"/>
        <v>-</v>
      </c>
      <c r="Q133" s="516" t="str">
        <f t="shared" si="152"/>
        <v>-</v>
      </c>
      <c r="R133" s="516" t="str">
        <f t="shared" si="152"/>
        <v>-</v>
      </c>
      <c r="S133" s="516" t="str">
        <f t="shared" si="152"/>
        <v>-</v>
      </c>
      <c r="T133" s="516" t="str">
        <f t="shared" si="153"/>
        <v>-</v>
      </c>
      <c r="U133" s="516" t="str">
        <f t="shared" si="153"/>
        <v>-</v>
      </c>
      <c r="V133" s="516" t="str">
        <f t="shared" si="153"/>
        <v>-</v>
      </c>
      <c r="W133" s="516" t="str">
        <f t="shared" si="153"/>
        <v>-</v>
      </c>
      <c r="X133" s="516" t="str">
        <f t="shared" si="153"/>
        <v>-</v>
      </c>
      <c r="Y133" s="516" t="str">
        <f t="shared" si="153"/>
        <v>-</v>
      </c>
      <c r="Z133" s="516" t="str">
        <f t="shared" si="153"/>
        <v>-</v>
      </c>
      <c r="AA133" s="516" t="str">
        <f t="shared" si="153"/>
        <v>-</v>
      </c>
      <c r="AB133" s="516" t="str">
        <f t="shared" si="153"/>
        <v>-</v>
      </c>
      <c r="AC133" s="516" t="str">
        <f t="shared" si="153"/>
        <v>-</v>
      </c>
      <c r="AD133" s="516" t="str">
        <f t="shared" si="154"/>
        <v>-</v>
      </c>
      <c r="AE133" s="516" t="str">
        <f t="shared" si="154"/>
        <v>-</v>
      </c>
      <c r="AF133" s="516" t="str">
        <f t="shared" si="154"/>
        <v>-</v>
      </c>
      <c r="AG133" s="516" t="str">
        <f t="shared" si="154"/>
        <v>-</v>
      </c>
      <c r="AH133" s="516" t="str">
        <f t="shared" si="154"/>
        <v>-</v>
      </c>
      <c r="AI133" s="516" t="str">
        <f t="shared" si="154"/>
        <v>-</v>
      </c>
      <c r="AJ133" s="516" t="str">
        <f t="shared" si="154"/>
        <v>-</v>
      </c>
      <c r="AK133" s="516" t="str">
        <f t="shared" si="154"/>
        <v>-</v>
      </c>
      <c r="AL133" s="516" t="str">
        <f t="shared" si="154"/>
        <v>-</v>
      </c>
      <c r="AM133" s="516" t="str">
        <f t="shared" si="154"/>
        <v>-</v>
      </c>
      <c r="AN133" s="516" t="str">
        <f t="shared" si="155"/>
        <v>-</v>
      </c>
      <c r="AO133" s="516" t="str">
        <f t="shared" si="155"/>
        <v>-</v>
      </c>
      <c r="AP133" s="516" t="str">
        <f t="shared" si="155"/>
        <v>-</v>
      </c>
      <c r="AQ133" s="516" t="str">
        <f t="shared" si="155"/>
        <v>-</v>
      </c>
      <c r="AR133" s="516" t="str">
        <f t="shared" si="155"/>
        <v>-</v>
      </c>
      <c r="AS133" s="516" t="str">
        <f t="shared" si="155"/>
        <v>-</v>
      </c>
      <c r="AT133" s="516" t="str">
        <f t="shared" si="155"/>
        <v>-</v>
      </c>
      <c r="AU133" s="516" t="str">
        <f t="shared" si="155"/>
        <v>-</v>
      </c>
      <c r="AV133" s="516" t="str">
        <f t="shared" si="155"/>
        <v>-</v>
      </c>
      <c r="AW133" s="516" t="str">
        <f t="shared" si="155"/>
        <v>-</v>
      </c>
      <c r="AX133" s="516" t="str">
        <f t="shared" si="156"/>
        <v>-</v>
      </c>
      <c r="AY133" s="516" t="str">
        <f t="shared" si="156"/>
        <v>-</v>
      </c>
      <c r="AZ133" s="516" t="str">
        <f t="shared" si="156"/>
        <v>-</v>
      </c>
      <c r="BA133" s="516" t="str">
        <f t="shared" si="156"/>
        <v>-</v>
      </c>
      <c r="BB133" s="516" t="str">
        <f t="shared" si="156"/>
        <v>-</v>
      </c>
      <c r="BC133" s="516" t="str">
        <f t="shared" si="156"/>
        <v>-</v>
      </c>
      <c r="BD133" s="516" t="str">
        <f t="shared" si="156"/>
        <v>-</v>
      </c>
      <c r="BE133" s="516" t="str">
        <f t="shared" si="156"/>
        <v>-</v>
      </c>
      <c r="BF133" s="516" t="str">
        <f t="shared" si="156"/>
        <v>-</v>
      </c>
      <c r="BG133" s="516" t="str">
        <f t="shared" si="156"/>
        <v>-</v>
      </c>
      <c r="BH133" s="516" t="str">
        <f t="shared" si="157"/>
        <v>-</v>
      </c>
      <c r="BI133" s="516" t="str">
        <f t="shared" si="157"/>
        <v>-</v>
      </c>
      <c r="BJ133" s="516" t="str">
        <f t="shared" si="157"/>
        <v>-</v>
      </c>
      <c r="BK133" s="516" t="str">
        <f t="shared" si="157"/>
        <v>-</v>
      </c>
      <c r="BL133" s="516" t="str">
        <f t="shared" si="157"/>
        <v>-</v>
      </c>
      <c r="BM133" s="516" t="str">
        <f t="shared" si="157"/>
        <v>-</v>
      </c>
      <c r="BN133" s="516" t="str">
        <f t="shared" si="157"/>
        <v>-</v>
      </c>
      <c r="BO133" s="516" t="str">
        <f t="shared" si="157"/>
        <v>-</v>
      </c>
      <c r="BP133" s="516" t="str">
        <f t="shared" si="157"/>
        <v>-</v>
      </c>
      <c r="BQ133" s="516" t="str">
        <f t="shared" si="157"/>
        <v>-</v>
      </c>
      <c r="BR133" s="516" t="str">
        <f t="shared" ref="BR133:BR196" si="183">INDEX(J:J,ROW())&amp;CONCATENATE(INDEX(U:U,ROW(),,1),INDEX(V:V,ROW(),,1),INDEX(W:W,ROW(),,1),INDEX(X:X,ROW(),,1),INDEX(Y:Y,ROW(),,1),INDEX(Z:Z,ROW(),,1))</f>
        <v>-------</v>
      </c>
      <c r="BS133" s="516" t="str">
        <f t="shared" ref="BS133:BS196" si="184">INDEX(J:J,ROW())</f>
        <v>-</v>
      </c>
      <c r="BT133" s="454" t="str">
        <f>IF(INDEX(BR:BR,ROW())&lt;&gt;"-------",VLOOKUP($BR133,'CS Protocol Def'!$B:$O,12,FALSE),"-")</f>
        <v>-</v>
      </c>
      <c r="BU133" s="454" t="str">
        <f>IF(INDEX(BR:BR,ROW())&lt;&gt;"-------",VLOOKUP(INDEX(BR:BR,ROW()),'CS Protocol Def'!$B:$O,13,FALSE),"-")</f>
        <v>-</v>
      </c>
      <c r="BV133" s="454" t="str">
        <f>IF(INDEX(BR:BR,ROW())&lt;&gt;"-------",VLOOKUP($BR133,'CS Protocol Def'!$B:$P,15,FALSE),"-")</f>
        <v>-</v>
      </c>
      <c r="BW133" s="455" t="str">
        <f t="shared" ref="BW133:BW196" si="185">IF(INDEX(BR:BR,ROW())&lt;&gt;"-------",
IF(BT133="A2-A-3",BZ133&amp;" ("&amp;CA133&amp;", "&amp;CB133&amp;")",
IF(BT133="A2-A-4a",CN133,
IF(BT133="A2-A-4b",CI133&amp;" "&amp;CJ133 &amp; " ("&amp;CK133&amp;" "&amp;CL133&amp; " " &amp;CM133&amp;")",
IF(BT133="A2-A-4f",CD133&amp;" ("&amp;CE133&amp;","&amp;CF133&amp;","&amp;CG133&amp;","&amp;CH133&amp;")",
IF(BT133="A2-B-2",CS133,
IF(BT133="A2-B-3a",CV133,
IF(BT133="A2-B-3b",CT133&amp; " " &amp;CU133,
))))))),"-")</f>
        <v>-</v>
      </c>
      <c r="BX133" s="515" t="str">
        <f>IF(INDEX(BR:BR,ROW())&lt;&gt;"-------",VLOOKUP($BR133,'CS Protocol Def'!$B:$Q,16,FALSE),"-")</f>
        <v>-</v>
      </c>
      <c r="BY133" s="455" t="str">
        <f>IF(INDEX(BR:BR,ROW())&lt;&gt;"-------",VLOOKUP(TEXT(BIN2DEC(CONCATENATE(K133,L133,M133,N133,O133,P133,Q133,R133,S133,T133)),"#"),'Country Codes'!A:B,2,FALSE),"-")</f>
        <v>-</v>
      </c>
      <c r="BZ133" s="491" t="str">
        <f>IF(BT133=BZ$3,VLOOKUP(CONCATENATE(X133,Y133,Z133,AA133,AB133,AC133),Characters!$B$3:$F$41,5,FALSE)&amp;
VLOOKUP(CONCATENATE(AD133,AE133,AF133,AG133,AH133,AI133),Characters!$B$3:$F$41,5,FALSE)&amp;
VLOOKUP(CONCATENATE(AJ133,AK133,AL133,AM133,AN133,AO133),Characters!$B$3:$F$41,5,FALSE)&amp;
VLOOKUP(CONCATENATE(AP133,AQ133,AR133,AS133,AT133,AU133),Characters!$B$3:$F$41,5,FALSE)&amp;
VLOOKUP(CONCATENATE(AV133,AW133,AX133,AY133,AZ133,BA133),Characters!$B$3:$F$41,5,FALSE)&amp;
VLOOKUP(CONCATENATE(BB133,BC133,BD133,BE133,BF133,BG133),Characters!$B$3:$F$41,5,FALSE)&amp;
VLOOKUP(CONCATENATE(BH133,BI133,BJ133,BK133,BL133,BM133),Characters!$B$3:$F$41,5,FALSE),"-")</f>
        <v>-</v>
      </c>
      <c r="CA133" s="471" t="str">
        <f t="shared" si="159"/>
        <v>-</v>
      </c>
      <c r="CB133" s="473" t="str">
        <f t="shared" si="160"/>
        <v>-</v>
      </c>
      <c r="CC133" s="475" t="str">
        <f t="shared" si="161"/>
        <v>-</v>
      </c>
      <c r="CD133" s="476" t="str">
        <f t="shared" si="162"/>
        <v>-</v>
      </c>
      <c r="CE133" s="476" t="str">
        <f t="shared" si="163"/>
        <v>-</v>
      </c>
      <c r="CF133" s="476" t="str">
        <f t="shared" si="164"/>
        <v>-</v>
      </c>
      <c r="CG133" s="476" t="str">
        <f t="shared" si="165"/>
        <v>-</v>
      </c>
      <c r="CH133" s="478" t="str">
        <f t="shared" si="166"/>
        <v>-</v>
      </c>
      <c r="CI133" s="480" t="str">
        <f t="shared" si="167"/>
        <v>-</v>
      </c>
      <c r="CJ133" s="480" t="str">
        <f t="shared" si="168"/>
        <v>-</v>
      </c>
      <c r="CK133" s="480" t="str">
        <f t="shared" si="169"/>
        <v>-</v>
      </c>
      <c r="CL133" s="480" t="str">
        <f t="shared" si="170"/>
        <v>-</v>
      </c>
      <c r="CM133" s="482" t="str">
        <f t="shared" si="171"/>
        <v>-</v>
      </c>
      <c r="CN133" s="483" t="str">
        <f t="shared" si="172"/>
        <v>-</v>
      </c>
      <c r="CO133" s="483" t="str">
        <f t="shared" si="173"/>
        <v>-</v>
      </c>
      <c r="CP133" s="483" t="str">
        <f t="shared" si="174"/>
        <v>-</v>
      </c>
      <c r="CQ133" s="493" t="str">
        <f t="shared" si="175"/>
        <v>-</v>
      </c>
      <c r="CR133" s="487" t="str">
        <f t="shared" si="176"/>
        <v>-</v>
      </c>
      <c r="CS133" s="490" t="str">
        <f t="shared" si="177"/>
        <v>-</v>
      </c>
      <c r="CT133" s="485" t="str">
        <f t="shared" si="178"/>
        <v>-</v>
      </c>
      <c r="CU133" s="485" t="str">
        <f t="shared" si="179"/>
        <v>-</v>
      </c>
      <c r="CV133" s="489" t="str">
        <f t="shared" si="180"/>
        <v>-</v>
      </c>
    </row>
    <row r="134" spans="6:100" x14ac:dyDescent="0.2">
      <c r="F134" s="495" t="str">
        <f t="shared" si="158"/>
        <v>-</v>
      </c>
      <c r="G134" s="495">
        <f t="shared" si="181"/>
        <v>0</v>
      </c>
      <c r="I134" s="456" t="str">
        <f t="shared" si="182"/>
        <v>-</v>
      </c>
      <c r="J134" s="516" t="str">
        <f t="shared" si="152"/>
        <v>-</v>
      </c>
      <c r="K134" s="516" t="str">
        <f t="shared" si="152"/>
        <v>-</v>
      </c>
      <c r="L134" s="516" t="str">
        <f t="shared" si="152"/>
        <v>-</v>
      </c>
      <c r="M134" s="516" t="str">
        <f t="shared" si="152"/>
        <v>-</v>
      </c>
      <c r="N134" s="516" t="str">
        <f t="shared" si="152"/>
        <v>-</v>
      </c>
      <c r="O134" s="516" t="str">
        <f t="shared" si="152"/>
        <v>-</v>
      </c>
      <c r="P134" s="516" t="str">
        <f t="shared" si="152"/>
        <v>-</v>
      </c>
      <c r="Q134" s="516" t="str">
        <f t="shared" si="152"/>
        <v>-</v>
      </c>
      <c r="R134" s="516" t="str">
        <f t="shared" si="152"/>
        <v>-</v>
      </c>
      <c r="S134" s="516" t="str">
        <f t="shared" si="152"/>
        <v>-</v>
      </c>
      <c r="T134" s="516" t="str">
        <f t="shared" si="153"/>
        <v>-</v>
      </c>
      <c r="U134" s="516" t="str">
        <f t="shared" si="153"/>
        <v>-</v>
      </c>
      <c r="V134" s="516" t="str">
        <f t="shared" si="153"/>
        <v>-</v>
      </c>
      <c r="W134" s="516" t="str">
        <f t="shared" si="153"/>
        <v>-</v>
      </c>
      <c r="X134" s="516" t="str">
        <f t="shared" si="153"/>
        <v>-</v>
      </c>
      <c r="Y134" s="516" t="str">
        <f t="shared" si="153"/>
        <v>-</v>
      </c>
      <c r="Z134" s="516" t="str">
        <f t="shared" si="153"/>
        <v>-</v>
      </c>
      <c r="AA134" s="516" t="str">
        <f t="shared" si="153"/>
        <v>-</v>
      </c>
      <c r="AB134" s="516" t="str">
        <f t="shared" si="153"/>
        <v>-</v>
      </c>
      <c r="AC134" s="516" t="str">
        <f t="shared" si="153"/>
        <v>-</v>
      </c>
      <c r="AD134" s="516" t="str">
        <f t="shared" si="154"/>
        <v>-</v>
      </c>
      <c r="AE134" s="516" t="str">
        <f t="shared" si="154"/>
        <v>-</v>
      </c>
      <c r="AF134" s="516" t="str">
        <f t="shared" si="154"/>
        <v>-</v>
      </c>
      <c r="AG134" s="516" t="str">
        <f t="shared" si="154"/>
        <v>-</v>
      </c>
      <c r="AH134" s="516" t="str">
        <f t="shared" si="154"/>
        <v>-</v>
      </c>
      <c r="AI134" s="516" t="str">
        <f t="shared" si="154"/>
        <v>-</v>
      </c>
      <c r="AJ134" s="516" t="str">
        <f t="shared" si="154"/>
        <v>-</v>
      </c>
      <c r="AK134" s="516" t="str">
        <f t="shared" si="154"/>
        <v>-</v>
      </c>
      <c r="AL134" s="516" t="str">
        <f t="shared" si="154"/>
        <v>-</v>
      </c>
      <c r="AM134" s="516" t="str">
        <f t="shared" si="154"/>
        <v>-</v>
      </c>
      <c r="AN134" s="516" t="str">
        <f t="shared" si="155"/>
        <v>-</v>
      </c>
      <c r="AO134" s="516" t="str">
        <f t="shared" si="155"/>
        <v>-</v>
      </c>
      <c r="AP134" s="516" t="str">
        <f t="shared" si="155"/>
        <v>-</v>
      </c>
      <c r="AQ134" s="516" t="str">
        <f t="shared" si="155"/>
        <v>-</v>
      </c>
      <c r="AR134" s="516" t="str">
        <f t="shared" si="155"/>
        <v>-</v>
      </c>
      <c r="AS134" s="516" t="str">
        <f t="shared" si="155"/>
        <v>-</v>
      </c>
      <c r="AT134" s="516" t="str">
        <f t="shared" si="155"/>
        <v>-</v>
      </c>
      <c r="AU134" s="516" t="str">
        <f t="shared" si="155"/>
        <v>-</v>
      </c>
      <c r="AV134" s="516" t="str">
        <f t="shared" si="155"/>
        <v>-</v>
      </c>
      <c r="AW134" s="516" t="str">
        <f t="shared" si="155"/>
        <v>-</v>
      </c>
      <c r="AX134" s="516" t="str">
        <f t="shared" si="156"/>
        <v>-</v>
      </c>
      <c r="AY134" s="516" t="str">
        <f t="shared" si="156"/>
        <v>-</v>
      </c>
      <c r="AZ134" s="516" t="str">
        <f t="shared" si="156"/>
        <v>-</v>
      </c>
      <c r="BA134" s="516" t="str">
        <f t="shared" si="156"/>
        <v>-</v>
      </c>
      <c r="BB134" s="516" t="str">
        <f t="shared" si="156"/>
        <v>-</v>
      </c>
      <c r="BC134" s="516" t="str">
        <f t="shared" si="156"/>
        <v>-</v>
      </c>
      <c r="BD134" s="516" t="str">
        <f t="shared" si="156"/>
        <v>-</v>
      </c>
      <c r="BE134" s="516" t="str">
        <f t="shared" si="156"/>
        <v>-</v>
      </c>
      <c r="BF134" s="516" t="str">
        <f t="shared" si="156"/>
        <v>-</v>
      </c>
      <c r="BG134" s="516" t="str">
        <f t="shared" si="156"/>
        <v>-</v>
      </c>
      <c r="BH134" s="516" t="str">
        <f t="shared" si="157"/>
        <v>-</v>
      </c>
      <c r="BI134" s="516" t="str">
        <f t="shared" si="157"/>
        <v>-</v>
      </c>
      <c r="BJ134" s="516" t="str">
        <f t="shared" si="157"/>
        <v>-</v>
      </c>
      <c r="BK134" s="516" t="str">
        <f t="shared" si="157"/>
        <v>-</v>
      </c>
      <c r="BL134" s="516" t="str">
        <f t="shared" si="157"/>
        <v>-</v>
      </c>
      <c r="BM134" s="516" t="str">
        <f t="shared" si="157"/>
        <v>-</v>
      </c>
      <c r="BN134" s="516" t="str">
        <f t="shared" si="157"/>
        <v>-</v>
      </c>
      <c r="BO134" s="516" t="str">
        <f t="shared" si="157"/>
        <v>-</v>
      </c>
      <c r="BP134" s="516" t="str">
        <f t="shared" si="157"/>
        <v>-</v>
      </c>
      <c r="BQ134" s="516" t="str">
        <f t="shared" si="157"/>
        <v>-</v>
      </c>
      <c r="BR134" s="516" t="str">
        <f t="shared" si="183"/>
        <v>-------</v>
      </c>
      <c r="BS134" s="516" t="str">
        <f t="shared" si="184"/>
        <v>-</v>
      </c>
      <c r="BT134" s="454" t="str">
        <f>IF(INDEX(BR:BR,ROW())&lt;&gt;"-------",VLOOKUP($BR134,'CS Protocol Def'!$B:$O,12,FALSE),"-")</f>
        <v>-</v>
      </c>
      <c r="BU134" s="454" t="str">
        <f>IF(INDEX(BR:BR,ROW())&lt;&gt;"-------",VLOOKUP(INDEX(BR:BR,ROW()),'CS Protocol Def'!$B:$O,13,FALSE),"-")</f>
        <v>-</v>
      </c>
      <c r="BV134" s="454" t="str">
        <f>IF(INDEX(BR:BR,ROW())&lt;&gt;"-------",VLOOKUP($BR134,'CS Protocol Def'!$B:$P,15,FALSE),"-")</f>
        <v>-</v>
      </c>
      <c r="BW134" s="455" t="str">
        <f t="shared" si="185"/>
        <v>-</v>
      </c>
      <c r="BX134" s="515" t="str">
        <f>IF(INDEX(BR:BR,ROW())&lt;&gt;"-------",VLOOKUP($BR134,'CS Protocol Def'!$B:$Q,16,FALSE),"-")</f>
        <v>-</v>
      </c>
      <c r="BY134" s="455" t="str">
        <f>IF(INDEX(BR:BR,ROW())&lt;&gt;"-------",VLOOKUP(TEXT(BIN2DEC(CONCATENATE(K134,L134,M134,N134,O134,P134,Q134,R134,S134,T134)),"#"),'Country Codes'!A:B,2,FALSE),"-")</f>
        <v>-</v>
      </c>
      <c r="BZ134" s="491" t="str">
        <f>IF(BT134=BZ$3,VLOOKUP(CONCATENATE(X134,Y134,Z134,AA134,AB134,AC134),Characters!$B$3:$F$41,5,FALSE)&amp;
VLOOKUP(CONCATENATE(AD134,AE134,AF134,AG134,AH134,AI134),Characters!$B$3:$F$41,5,FALSE)&amp;
VLOOKUP(CONCATENATE(AJ134,AK134,AL134,AM134,AN134,AO134),Characters!$B$3:$F$41,5,FALSE)&amp;
VLOOKUP(CONCATENATE(AP134,AQ134,AR134,AS134,AT134,AU134),Characters!$B$3:$F$41,5,FALSE)&amp;
VLOOKUP(CONCATENATE(AV134,AW134,AX134,AY134,AZ134,BA134),Characters!$B$3:$F$41,5,FALSE)&amp;
VLOOKUP(CONCATENATE(BB134,BC134,BD134,BE134,BF134,BG134),Characters!$B$3:$F$41,5,FALSE)&amp;
VLOOKUP(CONCATENATE(BH134,BI134,BJ134,BK134,BL134,BM134),Characters!$B$3:$F$41,5,FALSE),"-")</f>
        <v>-</v>
      </c>
      <c r="CA134" s="471" t="str">
        <f t="shared" si="159"/>
        <v>-</v>
      </c>
      <c r="CB134" s="473" t="str">
        <f t="shared" si="160"/>
        <v>-</v>
      </c>
      <c r="CC134" s="475" t="str">
        <f t="shared" si="161"/>
        <v>-</v>
      </c>
      <c r="CD134" s="476" t="str">
        <f t="shared" si="162"/>
        <v>-</v>
      </c>
      <c r="CE134" s="476" t="str">
        <f t="shared" si="163"/>
        <v>-</v>
      </c>
      <c r="CF134" s="476" t="str">
        <f t="shared" si="164"/>
        <v>-</v>
      </c>
      <c r="CG134" s="476" t="str">
        <f t="shared" si="165"/>
        <v>-</v>
      </c>
      <c r="CH134" s="478" t="str">
        <f t="shared" si="166"/>
        <v>-</v>
      </c>
      <c r="CI134" s="480" t="str">
        <f t="shared" si="167"/>
        <v>-</v>
      </c>
      <c r="CJ134" s="480" t="str">
        <f t="shared" si="168"/>
        <v>-</v>
      </c>
      <c r="CK134" s="480" t="str">
        <f t="shared" si="169"/>
        <v>-</v>
      </c>
      <c r="CL134" s="480" t="str">
        <f t="shared" si="170"/>
        <v>-</v>
      </c>
      <c r="CM134" s="482" t="str">
        <f t="shared" si="171"/>
        <v>-</v>
      </c>
      <c r="CN134" s="483" t="str">
        <f t="shared" si="172"/>
        <v>-</v>
      </c>
      <c r="CO134" s="483" t="str">
        <f t="shared" si="173"/>
        <v>-</v>
      </c>
      <c r="CP134" s="483" t="str">
        <f t="shared" si="174"/>
        <v>-</v>
      </c>
      <c r="CQ134" s="493" t="str">
        <f t="shared" si="175"/>
        <v>-</v>
      </c>
      <c r="CR134" s="487" t="str">
        <f t="shared" si="176"/>
        <v>-</v>
      </c>
      <c r="CS134" s="490" t="str">
        <f t="shared" si="177"/>
        <v>-</v>
      </c>
      <c r="CT134" s="485" t="str">
        <f t="shared" si="178"/>
        <v>-</v>
      </c>
      <c r="CU134" s="485" t="str">
        <f t="shared" si="179"/>
        <v>-</v>
      </c>
      <c r="CV134" s="489" t="str">
        <f t="shared" si="180"/>
        <v>-</v>
      </c>
    </row>
    <row r="135" spans="6:100" x14ac:dyDescent="0.2">
      <c r="F135" s="495" t="str">
        <f t="shared" si="158"/>
        <v>-</v>
      </c>
      <c r="G135" s="495">
        <f t="shared" si="181"/>
        <v>0</v>
      </c>
      <c r="I135" s="456" t="str">
        <f t="shared" si="182"/>
        <v>-</v>
      </c>
      <c r="J135" s="516" t="str">
        <f t="shared" ref="J135:S144" si="186">IF(LEN(INDEX($I:$I,ROW()))=60,MID(INDEX($I:$I,ROW()),INDEX($4:$4,COLUMN())-25,1),"-")</f>
        <v>-</v>
      </c>
      <c r="K135" s="516" t="str">
        <f t="shared" si="186"/>
        <v>-</v>
      </c>
      <c r="L135" s="516" t="str">
        <f t="shared" si="186"/>
        <v>-</v>
      </c>
      <c r="M135" s="516" t="str">
        <f t="shared" si="186"/>
        <v>-</v>
      </c>
      <c r="N135" s="516" t="str">
        <f t="shared" si="186"/>
        <v>-</v>
      </c>
      <c r="O135" s="516" t="str">
        <f t="shared" si="186"/>
        <v>-</v>
      </c>
      <c r="P135" s="516" t="str">
        <f t="shared" si="186"/>
        <v>-</v>
      </c>
      <c r="Q135" s="516" t="str">
        <f t="shared" si="186"/>
        <v>-</v>
      </c>
      <c r="R135" s="516" t="str">
        <f t="shared" si="186"/>
        <v>-</v>
      </c>
      <c r="S135" s="516" t="str">
        <f t="shared" si="186"/>
        <v>-</v>
      </c>
      <c r="T135" s="516" t="str">
        <f t="shared" ref="T135:AC144" si="187">IF(LEN(INDEX($I:$I,ROW()))=60,MID(INDEX($I:$I,ROW()),INDEX($4:$4,COLUMN())-25,1),"-")</f>
        <v>-</v>
      </c>
      <c r="U135" s="516" t="str">
        <f t="shared" si="187"/>
        <v>-</v>
      </c>
      <c r="V135" s="516" t="str">
        <f t="shared" si="187"/>
        <v>-</v>
      </c>
      <c r="W135" s="516" t="str">
        <f t="shared" si="187"/>
        <v>-</v>
      </c>
      <c r="X135" s="516" t="str">
        <f t="shared" si="187"/>
        <v>-</v>
      </c>
      <c r="Y135" s="516" t="str">
        <f t="shared" si="187"/>
        <v>-</v>
      </c>
      <c r="Z135" s="516" t="str">
        <f t="shared" si="187"/>
        <v>-</v>
      </c>
      <c r="AA135" s="516" t="str">
        <f t="shared" si="187"/>
        <v>-</v>
      </c>
      <c r="AB135" s="516" t="str">
        <f t="shared" si="187"/>
        <v>-</v>
      </c>
      <c r="AC135" s="516" t="str">
        <f t="shared" si="187"/>
        <v>-</v>
      </c>
      <c r="AD135" s="516" t="str">
        <f t="shared" ref="AD135:AM144" si="188">IF(LEN(INDEX($I:$I,ROW()))=60,MID(INDEX($I:$I,ROW()),INDEX($4:$4,COLUMN())-25,1),"-")</f>
        <v>-</v>
      </c>
      <c r="AE135" s="516" t="str">
        <f t="shared" si="188"/>
        <v>-</v>
      </c>
      <c r="AF135" s="516" t="str">
        <f t="shared" si="188"/>
        <v>-</v>
      </c>
      <c r="AG135" s="516" t="str">
        <f t="shared" si="188"/>
        <v>-</v>
      </c>
      <c r="AH135" s="516" t="str">
        <f t="shared" si="188"/>
        <v>-</v>
      </c>
      <c r="AI135" s="516" t="str">
        <f t="shared" si="188"/>
        <v>-</v>
      </c>
      <c r="AJ135" s="516" t="str">
        <f t="shared" si="188"/>
        <v>-</v>
      </c>
      <c r="AK135" s="516" t="str">
        <f t="shared" si="188"/>
        <v>-</v>
      </c>
      <c r="AL135" s="516" t="str">
        <f t="shared" si="188"/>
        <v>-</v>
      </c>
      <c r="AM135" s="516" t="str">
        <f t="shared" si="188"/>
        <v>-</v>
      </c>
      <c r="AN135" s="516" t="str">
        <f t="shared" ref="AN135:AW144" si="189">IF(LEN(INDEX($I:$I,ROW()))=60,MID(INDEX($I:$I,ROW()),INDEX($4:$4,COLUMN())-25,1),"-")</f>
        <v>-</v>
      </c>
      <c r="AO135" s="516" t="str">
        <f t="shared" si="189"/>
        <v>-</v>
      </c>
      <c r="AP135" s="516" t="str">
        <f t="shared" si="189"/>
        <v>-</v>
      </c>
      <c r="AQ135" s="516" t="str">
        <f t="shared" si="189"/>
        <v>-</v>
      </c>
      <c r="AR135" s="516" t="str">
        <f t="shared" si="189"/>
        <v>-</v>
      </c>
      <c r="AS135" s="516" t="str">
        <f t="shared" si="189"/>
        <v>-</v>
      </c>
      <c r="AT135" s="516" t="str">
        <f t="shared" si="189"/>
        <v>-</v>
      </c>
      <c r="AU135" s="516" t="str">
        <f t="shared" si="189"/>
        <v>-</v>
      </c>
      <c r="AV135" s="516" t="str">
        <f t="shared" si="189"/>
        <v>-</v>
      </c>
      <c r="AW135" s="516" t="str">
        <f t="shared" si="189"/>
        <v>-</v>
      </c>
      <c r="AX135" s="516" t="str">
        <f t="shared" ref="AX135:BG144" si="190">IF(LEN(INDEX($I:$I,ROW()))=60,MID(INDEX($I:$I,ROW()),INDEX($4:$4,COLUMN())-25,1),"-")</f>
        <v>-</v>
      </c>
      <c r="AY135" s="516" t="str">
        <f t="shared" si="190"/>
        <v>-</v>
      </c>
      <c r="AZ135" s="516" t="str">
        <f t="shared" si="190"/>
        <v>-</v>
      </c>
      <c r="BA135" s="516" t="str">
        <f t="shared" si="190"/>
        <v>-</v>
      </c>
      <c r="BB135" s="516" t="str">
        <f t="shared" si="190"/>
        <v>-</v>
      </c>
      <c r="BC135" s="516" t="str">
        <f t="shared" si="190"/>
        <v>-</v>
      </c>
      <c r="BD135" s="516" t="str">
        <f t="shared" si="190"/>
        <v>-</v>
      </c>
      <c r="BE135" s="516" t="str">
        <f t="shared" si="190"/>
        <v>-</v>
      </c>
      <c r="BF135" s="516" t="str">
        <f t="shared" si="190"/>
        <v>-</v>
      </c>
      <c r="BG135" s="516" t="str">
        <f t="shared" si="190"/>
        <v>-</v>
      </c>
      <c r="BH135" s="516" t="str">
        <f t="shared" ref="BH135:BQ144" si="191">IF(LEN(INDEX($I:$I,ROW()))=60,MID(INDEX($I:$I,ROW()),INDEX($4:$4,COLUMN())-25,1),"-")</f>
        <v>-</v>
      </c>
      <c r="BI135" s="516" t="str">
        <f t="shared" si="191"/>
        <v>-</v>
      </c>
      <c r="BJ135" s="516" t="str">
        <f t="shared" si="191"/>
        <v>-</v>
      </c>
      <c r="BK135" s="516" t="str">
        <f t="shared" si="191"/>
        <v>-</v>
      </c>
      <c r="BL135" s="516" t="str">
        <f t="shared" si="191"/>
        <v>-</v>
      </c>
      <c r="BM135" s="516" t="str">
        <f t="shared" si="191"/>
        <v>-</v>
      </c>
      <c r="BN135" s="516" t="str">
        <f t="shared" si="191"/>
        <v>-</v>
      </c>
      <c r="BO135" s="516" t="str">
        <f t="shared" si="191"/>
        <v>-</v>
      </c>
      <c r="BP135" s="516" t="str">
        <f t="shared" si="191"/>
        <v>-</v>
      </c>
      <c r="BQ135" s="516" t="str">
        <f t="shared" si="191"/>
        <v>-</v>
      </c>
      <c r="BR135" s="516" t="str">
        <f t="shared" si="183"/>
        <v>-------</v>
      </c>
      <c r="BS135" s="516" t="str">
        <f t="shared" si="184"/>
        <v>-</v>
      </c>
      <c r="BT135" s="454" t="str">
        <f>IF(INDEX(BR:BR,ROW())&lt;&gt;"-------",VLOOKUP($BR135,'CS Protocol Def'!$B:$O,12,FALSE),"-")</f>
        <v>-</v>
      </c>
      <c r="BU135" s="454" t="str">
        <f>IF(INDEX(BR:BR,ROW())&lt;&gt;"-------",VLOOKUP(INDEX(BR:BR,ROW()),'CS Protocol Def'!$B:$O,13,FALSE),"-")</f>
        <v>-</v>
      </c>
      <c r="BV135" s="454" t="str">
        <f>IF(INDEX(BR:BR,ROW())&lt;&gt;"-------",VLOOKUP($BR135,'CS Protocol Def'!$B:$P,15,FALSE),"-")</f>
        <v>-</v>
      </c>
      <c r="BW135" s="455" t="str">
        <f t="shared" si="185"/>
        <v>-</v>
      </c>
      <c r="BX135" s="515" t="str">
        <f>IF(INDEX(BR:BR,ROW())&lt;&gt;"-------",VLOOKUP($BR135,'CS Protocol Def'!$B:$Q,16,FALSE),"-")</f>
        <v>-</v>
      </c>
      <c r="BY135" s="455" t="str">
        <f>IF(INDEX(BR:BR,ROW())&lt;&gt;"-------",VLOOKUP(TEXT(BIN2DEC(CONCATENATE(K135,L135,M135,N135,O135,P135,Q135,R135,S135,T135)),"#"),'Country Codes'!A:B,2,FALSE),"-")</f>
        <v>-</v>
      </c>
      <c r="BZ135" s="491" t="str">
        <f>IF(BT135=BZ$3,VLOOKUP(CONCATENATE(X135,Y135,Z135,AA135,AB135,AC135),Characters!$B$3:$F$41,5,FALSE)&amp;
VLOOKUP(CONCATENATE(AD135,AE135,AF135,AG135,AH135,AI135),Characters!$B$3:$F$41,5,FALSE)&amp;
VLOOKUP(CONCATENATE(AJ135,AK135,AL135,AM135,AN135,AO135),Characters!$B$3:$F$41,5,FALSE)&amp;
VLOOKUP(CONCATENATE(AP135,AQ135,AR135,AS135,AT135,AU135),Characters!$B$3:$F$41,5,FALSE)&amp;
VLOOKUP(CONCATENATE(AV135,AW135,AX135,AY135,AZ135,BA135),Characters!$B$3:$F$41,5,FALSE)&amp;
VLOOKUP(CONCATENATE(BB135,BC135,BD135,BE135,BF135,BG135),Characters!$B$3:$F$41,5,FALSE)&amp;
VLOOKUP(CONCATENATE(BH135,BI135,BJ135,BK135,BL135,BM135),Characters!$B$3:$F$41,5,FALSE),"-")</f>
        <v>-</v>
      </c>
      <c r="CA135" s="471" t="str">
        <f t="shared" si="159"/>
        <v>-</v>
      </c>
      <c r="CB135" s="473" t="str">
        <f t="shared" si="160"/>
        <v>-</v>
      </c>
      <c r="CC135" s="475" t="str">
        <f t="shared" si="161"/>
        <v>-</v>
      </c>
      <c r="CD135" s="476" t="str">
        <f t="shared" si="162"/>
        <v>-</v>
      </c>
      <c r="CE135" s="476" t="str">
        <f t="shared" si="163"/>
        <v>-</v>
      </c>
      <c r="CF135" s="476" t="str">
        <f t="shared" si="164"/>
        <v>-</v>
      </c>
      <c r="CG135" s="476" t="str">
        <f t="shared" si="165"/>
        <v>-</v>
      </c>
      <c r="CH135" s="478" t="str">
        <f t="shared" si="166"/>
        <v>-</v>
      </c>
      <c r="CI135" s="480" t="str">
        <f t="shared" si="167"/>
        <v>-</v>
      </c>
      <c r="CJ135" s="480" t="str">
        <f t="shared" si="168"/>
        <v>-</v>
      </c>
      <c r="CK135" s="480" t="str">
        <f t="shared" si="169"/>
        <v>-</v>
      </c>
      <c r="CL135" s="480" t="str">
        <f t="shared" si="170"/>
        <v>-</v>
      </c>
      <c r="CM135" s="482" t="str">
        <f t="shared" si="171"/>
        <v>-</v>
      </c>
      <c r="CN135" s="483" t="str">
        <f t="shared" si="172"/>
        <v>-</v>
      </c>
      <c r="CO135" s="483" t="str">
        <f t="shared" si="173"/>
        <v>-</v>
      </c>
      <c r="CP135" s="483" t="str">
        <f t="shared" si="174"/>
        <v>-</v>
      </c>
      <c r="CQ135" s="493" t="str">
        <f t="shared" si="175"/>
        <v>-</v>
      </c>
      <c r="CR135" s="487" t="str">
        <f t="shared" si="176"/>
        <v>-</v>
      </c>
      <c r="CS135" s="490" t="str">
        <f t="shared" si="177"/>
        <v>-</v>
      </c>
      <c r="CT135" s="485" t="str">
        <f t="shared" si="178"/>
        <v>-</v>
      </c>
      <c r="CU135" s="485" t="str">
        <f t="shared" si="179"/>
        <v>-</v>
      </c>
      <c r="CV135" s="489" t="str">
        <f t="shared" si="180"/>
        <v>-</v>
      </c>
    </row>
    <row r="136" spans="6:100" x14ac:dyDescent="0.2">
      <c r="F136" s="495" t="str">
        <f t="shared" si="158"/>
        <v>-</v>
      </c>
      <c r="G136" s="495">
        <f t="shared" si="181"/>
        <v>0</v>
      </c>
      <c r="I136" s="456" t="str">
        <f t="shared" si="182"/>
        <v>-</v>
      </c>
      <c r="J136" s="516" t="str">
        <f t="shared" si="186"/>
        <v>-</v>
      </c>
      <c r="K136" s="516" t="str">
        <f t="shared" si="186"/>
        <v>-</v>
      </c>
      <c r="L136" s="516" t="str">
        <f t="shared" si="186"/>
        <v>-</v>
      </c>
      <c r="M136" s="516" t="str">
        <f t="shared" si="186"/>
        <v>-</v>
      </c>
      <c r="N136" s="516" t="str">
        <f t="shared" si="186"/>
        <v>-</v>
      </c>
      <c r="O136" s="516" t="str">
        <f t="shared" si="186"/>
        <v>-</v>
      </c>
      <c r="P136" s="516" t="str">
        <f t="shared" si="186"/>
        <v>-</v>
      </c>
      <c r="Q136" s="516" t="str">
        <f t="shared" si="186"/>
        <v>-</v>
      </c>
      <c r="R136" s="516" t="str">
        <f t="shared" si="186"/>
        <v>-</v>
      </c>
      <c r="S136" s="516" t="str">
        <f t="shared" si="186"/>
        <v>-</v>
      </c>
      <c r="T136" s="516" t="str">
        <f t="shared" si="187"/>
        <v>-</v>
      </c>
      <c r="U136" s="516" t="str">
        <f t="shared" si="187"/>
        <v>-</v>
      </c>
      <c r="V136" s="516" t="str">
        <f t="shared" si="187"/>
        <v>-</v>
      </c>
      <c r="W136" s="516" t="str">
        <f t="shared" si="187"/>
        <v>-</v>
      </c>
      <c r="X136" s="516" t="str">
        <f t="shared" si="187"/>
        <v>-</v>
      </c>
      <c r="Y136" s="516" t="str">
        <f t="shared" si="187"/>
        <v>-</v>
      </c>
      <c r="Z136" s="516" t="str">
        <f t="shared" si="187"/>
        <v>-</v>
      </c>
      <c r="AA136" s="516" t="str">
        <f t="shared" si="187"/>
        <v>-</v>
      </c>
      <c r="AB136" s="516" t="str">
        <f t="shared" si="187"/>
        <v>-</v>
      </c>
      <c r="AC136" s="516" t="str">
        <f t="shared" si="187"/>
        <v>-</v>
      </c>
      <c r="AD136" s="516" t="str">
        <f t="shared" si="188"/>
        <v>-</v>
      </c>
      <c r="AE136" s="516" t="str">
        <f t="shared" si="188"/>
        <v>-</v>
      </c>
      <c r="AF136" s="516" t="str">
        <f t="shared" si="188"/>
        <v>-</v>
      </c>
      <c r="AG136" s="516" t="str">
        <f t="shared" si="188"/>
        <v>-</v>
      </c>
      <c r="AH136" s="516" t="str">
        <f t="shared" si="188"/>
        <v>-</v>
      </c>
      <c r="AI136" s="516" t="str">
        <f t="shared" si="188"/>
        <v>-</v>
      </c>
      <c r="AJ136" s="516" t="str">
        <f t="shared" si="188"/>
        <v>-</v>
      </c>
      <c r="AK136" s="516" t="str">
        <f t="shared" si="188"/>
        <v>-</v>
      </c>
      <c r="AL136" s="516" t="str">
        <f t="shared" si="188"/>
        <v>-</v>
      </c>
      <c r="AM136" s="516" t="str">
        <f t="shared" si="188"/>
        <v>-</v>
      </c>
      <c r="AN136" s="516" t="str">
        <f t="shared" si="189"/>
        <v>-</v>
      </c>
      <c r="AO136" s="516" t="str">
        <f t="shared" si="189"/>
        <v>-</v>
      </c>
      <c r="AP136" s="516" t="str">
        <f t="shared" si="189"/>
        <v>-</v>
      </c>
      <c r="AQ136" s="516" t="str">
        <f t="shared" si="189"/>
        <v>-</v>
      </c>
      <c r="AR136" s="516" t="str">
        <f t="shared" si="189"/>
        <v>-</v>
      </c>
      <c r="AS136" s="516" t="str">
        <f t="shared" si="189"/>
        <v>-</v>
      </c>
      <c r="AT136" s="516" t="str">
        <f t="shared" si="189"/>
        <v>-</v>
      </c>
      <c r="AU136" s="516" t="str">
        <f t="shared" si="189"/>
        <v>-</v>
      </c>
      <c r="AV136" s="516" t="str">
        <f t="shared" si="189"/>
        <v>-</v>
      </c>
      <c r="AW136" s="516" t="str">
        <f t="shared" si="189"/>
        <v>-</v>
      </c>
      <c r="AX136" s="516" t="str">
        <f t="shared" si="190"/>
        <v>-</v>
      </c>
      <c r="AY136" s="516" t="str">
        <f t="shared" si="190"/>
        <v>-</v>
      </c>
      <c r="AZ136" s="516" t="str">
        <f t="shared" si="190"/>
        <v>-</v>
      </c>
      <c r="BA136" s="516" t="str">
        <f t="shared" si="190"/>
        <v>-</v>
      </c>
      <c r="BB136" s="516" t="str">
        <f t="shared" si="190"/>
        <v>-</v>
      </c>
      <c r="BC136" s="516" t="str">
        <f t="shared" si="190"/>
        <v>-</v>
      </c>
      <c r="BD136" s="516" t="str">
        <f t="shared" si="190"/>
        <v>-</v>
      </c>
      <c r="BE136" s="516" t="str">
        <f t="shared" si="190"/>
        <v>-</v>
      </c>
      <c r="BF136" s="516" t="str">
        <f t="shared" si="190"/>
        <v>-</v>
      </c>
      <c r="BG136" s="516" t="str">
        <f t="shared" si="190"/>
        <v>-</v>
      </c>
      <c r="BH136" s="516" t="str">
        <f t="shared" si="191"/>
        <v>-</v>
      </c>
      <c r="BI136" s="516" t="str">
        <f t="shared" si="191"/>
        <v>-</v>
      </c>
      <c r="BJ136" s="516" t="str">
        <f t="shared" si="191"/>
        <v>-</v>
      </c>
      <c r="BK136" s="516" t="str">
        <f t="shared" si="191"/>
        <v>-</v>
      </c>
      <c r="BL136" s="516" t="str">
        <f t="shared" si="191"/>
        <v>-</v>
      </c>
      <c r="BM136" s="516" t="str">
        <f t="shared" si="191"/>
        <v>-</v>
      </c>
      <c r="BN136" s="516" t="str">
        <f t="shared" si="191"/>
        <v>-</v>
      </c>
      <c r="BO136" s="516" t="str">
        <f t="shared" si="191"/>
        <v>-</v>
      </c>
      <c r="BP136" s="516" t="str">
        <f t="shared" si="191"/>
        <v>-</v>
      </c>
      <c r="BQ136" s="516" t="str">
        <f t="shared" si="191"/>
        <v>-</v>
      </c>
      <c r="BR136" s="516" t="str">
        <f t="shared" si="183"/>
        <v>-------</v>
      </c>
      <c r="BS136" s="516" t="str">
        <f t="shared" si="184"/>
        <v>-</v>
      </c>
      <c r="BT136" s="454" t="str">
        <f>IF(INDEX(BR:BR,ROW())&lt;&gt;"-------",VLOOKUP($BR136,'CS Protocol Def'!$B:$O,12,FALSE),"-")</f>
        <v>-</v>
      </c>
      <c r="BU136" s="454" t="str">
        <f>IF(INDEX(BR:BR,ROW())&lt;&gt;"-------",VLOOKUP(INDEX(BR:BR,ROW()),'CS Protocol Def'!$B:$O,13,FALSE),"-")</f>
        <v>-</v>
      </c>
      <c r="BV136" s="454" t="str">
        <f>IF(INDEX(BR:BR,ROW())&lt;&gt;"-------",VLOOKUP($BR136,'CS Protocol Def'!$B:$P,15,FALSE),"-")</f>
        <v>-</v>
      </c>
      <c r="BW136" s="455" t="str">
        <f t="shared" si="185"/>
        <v>-</v>
      </c>
      <c r="BX136" s="515" t="str">
        <f>IF(INDEX(BR:BR,ROW())&lt;&gt;"-------",VLOOKUP($BR136,'CS Protocol Def'!$B:$Q,16,FALSE),"-")</f>
        <v>-</v>
      </c>
      <c r="BY136" s="455" t="str">
        <f>IF(INDEX(BR:BR,ROW())&lt;&gt;"-------",VLOOKUP(TEXT(BIN2DEC(CONCATENATE(K136,L136,M136,N136,O136,P136,Q136,R136,S136,T136)),"#"),'Country Codes'!A:B,2,FALSE),"-")</f>
        <v>-</v>
      </c>
      <c r="BZ136" s="491" t="str">
        <f>IF(BT136=BZ$3,VLOOKUP(CONCATENATE(X136,Y136,Z136,AA136,AB136,AC136),Characters!$B$3:$F$41,5,FALSE)&amp;
VLOOKUP(CONCATENATE(AD136,AE136,AF136,AG136,AH136,AI136),Characters!$B$3:$F$41,5,FALSE)&amp;
VLOOKUP(CONCATENATE(AJ136,AK136,AL136,AM136,AN136,AO136),Characters!$B$3:$F$41,5,FALSE)&amp;
VLOOKUP(CONCATENATE(AP136,AQ136,AR136,AS136,AT136,AU136),Characters!$B$3:$F$41,5,FALSE)&amp;
VLOOKUP(CONCATENATE(AV136,AW136,AX136,AY136,AZ136,BA136),Characters!$B$3:$F$41,5,FALSE)&amp;
VLOOKUP(CONCATENATE(BB136,BC136,BD136,BE136,BF136,BG136),Characters!$B$3:$F$41,5,FALSE)&amp;
VLOOKUP(CONCATENATE(BH136,BI136,BJ136,BK136,BL136,BM136),Characters!$B$3:$F$41,5,FALSE),"-")</f>
        <v>-</v>
      </c>
      <c r="CA136" s="471" t="str">
        <f t="shared" si="159"/>
        <v>-</v>
      </c>
      <c r="CB136" s="473" t="str">
        <f t="shared" si="160"/>
        <v>-</v>
      </c>
      <c r="CC136" s="475" t="str">
        <f t="shared" si="161"/>
        <v>-</v>
      </c>
      <c r="CD136" s="476" t="str">
        <f t="shared" si="162"/>
        <v>-</v>
      </c>
      <c r="CE136" s="476" t="str">
        <f t="shared" si="163"/>
        <v>-</v>
      </c>
      <c r="CF136" s="476" t="str">
        <f t="shared" si="164"/>
        <v>-</v>
      </c>
      <c r="CG136" s="476" t="str">
        <f t="shared" si="165"/>
        <v>-</v>
      </c>
      <c r="CH136" s="478" t="str">
        <f t="shared" si="166"/>
        <v>-</v>
      </c>
      <c r="CI136" s="480" t="str">
        <f t="shared" si="167"/>
        <v>-</v>
      </c>
      <c r="CJ136" s="480" t="str">
        <f t="shared" si="168"/>
        <v>-</v>
      </c>
      <c r="CK136" s="480" t="str">
        <f t="shared" si="169"/>
        <v>-</v>
      </c>
      <c r="CL136" s="480" t="str">
        <f t="shared" si="170"/>
        <v>-</v>
      </c>
      <c r="CM136" s="482" t="str">
        <f t="shared" si="171"/>
        <v>-</v>
      </c>
      <c r="CN136" s="483" t="str">
        <f t="shared" si="172"/>
        <v>-</v>
      </c>
      <c r="CO136" s="483" t="str">
        <f t="shared" si="173"/>
        <v>-</v>
      </c>
      <c r="CP136" s="483" t="str">
        <f t="shared" si="174"/>
        <v>-</v>
      </c>
      <c r="CQ136" s="493" t="str">
        <f t="shared" si="175"/>
        <v>-</v>
      </c>
      <c r="CR136" s="487" t="str">
        <f t="shared" si="176"/>
        <v>-</v>
      </c>
      <c r="CS136" s="490" t="str">
        <f t="shared" si="177"/>
        <v>-</v>
      </c>
      <c r="CT136" s="485" t="str">
        <f t="shared" si="178"/>
        <v>-</v>
      </c>
      <c r="CU136" s="485" t="str">
        <f t="shared" si="179"/>
        <v>-</v>
      </c>
      <c r="CV136" s="489" t="str">
        <f t="shared" si="180"/>
        <v>-</v>
      </c>
    </row>
    <row r="137" spans="6:100" x14ac:dyDescent="0.2">
      <c r="F137" s="495" t="str">
        <f t="shared" si="158"/>
        <v>-</v>
      </c>
      <c r="G137" s="495">
        <f t="shared" si="181"/>
        <v>0</v>
      </c>
      <c r="I137" s="456" t="str">
        <f t="shared" si="182"/>
        <v>-</v>
      </c>
      <c r="J137" s="516" t="str">
        <f t="shared" si="186"/>
        <v>-</v>
      </c>
      <c r="K137" s="516" t="str">
        <f t="shared" si="186"/>
        <v>-</v>
      </c>
      <c r="L137" s="516" t="str">
        <f t="shared" si="186"/>
        <v>-</v>
      </c>
      <c r="M137" s="516" t="str">
        <f t="shared" si="186"/>
        <v>-</v>
      </c>
      <c r="N137" s="516" t="str">
        <f t="shared" si="186"/>
        <v>-</v>
      </c>
      <c r="O137" s="516" t="str">
        <f t="shared" si="186"/>
        <v>-</v>
      </c>
      <c r="P137" s="516" t="str">
        <f t="shared" si="186"/>
        <v>-</v>
      </c>
      <c r="Q137" s="516" t="str">
        <f t="shared" si="186"/>
        <v>-</v>
      </c>
      <c r="R137" s="516" t="str">
        <f t="shared" si="186"/>
        <v>-</v>
      </c>
      <c r="S137" s="516" t="str">
        <f t="shared" si="186"/>
        <v>-</v>
      </c>
      <c r="T137" s="516" t="str">
        <f t="shared" si="187"/>
        <v>-</v>
      </c>
      <c r="U137" s="516" t="str">
        <f t="shared" si="187"/>
        <v>-</v>
      </c>
      <c r="V137" s="516" t="str">
        <f t="shared" si="187"/>
        <v>-</v>
      </c>
      <c r="W137" s="516" t="str">
        <f t="shared" si="187"/>
        <v>-</v>
      </c>
      <c r="X137" s="516" t="str">
        <f t="shared" si="187"/>
        <v>-</v>
      </c>
      <c r="Y137" s="516" t="str">
        <f t="shared" si="187"/>
        <v>-</v>
      </c>
      <c r="Z137" s="516" t="str">
        <f t="shared" si="187"/>
        <v>-</v>
      </c>
      <c r="AA137" s="516" t="str">
        <f t="shared" si="187"/>
        <v>-</v>
      </c>
      <c r="AB137" s="516" t="str">
        <f t="shared" si="187"/>
        <v>-</v>
      </c>
      <c r="AC137" s="516" t="str">
        <f t="shared" si="187"/>
        <v>-</v>
      </c>
      <c r="AD137" s="516" t="str">
        <f t="shared" si="188"/>
        <v>-</v>
      </c>
      <c r="AE137" s="516" t="str">
        <f t="shared" si="188"/>
        <v>-</v>
      </c>
      <c r="AF137" s="516" t="str">
        <f t="shared" si="188"/>
        <v>-</v>
      </c>
      <c r="AG137" s="516" t="str">
        <f t="shared" si="188"/>
        <v>-</v>
      </c>
      <c r="AH137" s="516" t="str">
        <f t="shared" si="188"/>
        <v>-</v>
      </c>
      <c r="AI137" s="516" t="str">
        <f t="shared" si="188"/>
        <v>-</v>
      </c>
      <c r="AJ137" s="516" t="str">
        <f t="shared" si="188"/>
        <v>-</v>
      </c>
      <c r="AK137" s="516" t="str">
        <f t="shared" si="188"/>
        <v>-</v>
      </c>
      <c r="AL137" s="516" t="str">
        <f t="shared" si="188"/>
        <v>-</v>
      </c>
      <c r="AM137" s="516" t="str">
        <f t="shared" si="188"/>
        <v>-</v>
      </c>
      <c r="AN137" s="516" t="str">
        <f t="shared" si="189"/>
        <v>-</v>
      </c>
      <c r="AO137" s="516" t="str">
        <f t="shared" si="189"/>
        <v>-</v>
      </c>
      <c r="AP137" s="516" t="str">
        <f t="shared" si="189"/>
        <v>-</v>
      </c>
      <c r="AQ137" s="516" t="str">
        <f t="shared" si="189"/>
        <v>-</v>
      </c>
      <c r="AR137" s="516" t="str">
        <f t="shared" si="189"/>
        <v>-</v>
      </c>
      <c r="AS137" s="516" t="str">
        <f t="shared" si="189"/>
        <v>-</v>
      </c>
      <c r="AT137" s="516" t="str">
        <f t="shared" si="189"/>
        <v>-</v>
      </c>
      <c r="AU137" s="516" t="str">
        <f t="shared" si="189"/>
        <v>-</v>
      </c>
      <c r="AV137" s="516" t="str">
        <f t="shared" si="189"/>
        <v>-</v>
      </c>
      <c r="AW137" s="516" t="str">
        <f t="shared" si="189"/>
        <v>-</v>
      </c>
      <c r="AX137" s="516" t="str">
        <f t="shared" si="190"/>
        <v>-</v>
      </c>
      <c r="AY137" s="516" t="str">
        <f t="shared" si="190"/>
        <v>-</v>
      </c>
      <c r="AZ137" s="516" t="str">
        <f t="shared" si="190"/>
        <v>-</v>
      </c>
      <c r="BA137" s="516" t="str">
        <f t="shared" si="190"/>
        <v>-</v>
      </c>
      <c r="BB137" s="516" t="str">
        <f t="shared" si="190"/>
        <v>-</v>
      </c>
      <c r="BC137" s="516" t="str">
        <f t="shared" si="190"/>
        <v>-</v>
      </c>
      <c r="BD137" s="516" t="str">
        <f t="shared" si="190"/>
        <v>-</v>
      </c>
      <c r="BE137" s="516" t="str">
        <f t="shared" si="190"/>
        <v>-</v>
      </c>
      <c r="BF137" s="516" t="str">
        <f t="shared" si="190"/>
        <v>-</v>
      </c>
      <c r="BG137" s="516" t="str">
        <f t="shared" si="190"/>
        <v>-</v>
      </c>
      <c r="BH137" s="516" t="str">
        <f t="shared" si="191"/>
        <v>-</v>
      </c>
      <c r="BI137" s="516" t="str">
        <f t="shared" si="191"/>
        <v>-</v>
      </c>
      <c r="BJ137" s="516" t="str">
        <f t="shared" si="191"/>
        <v>-</v>
      </c>
      <c r="BK137" s="516" t="str">
        <f t="shared" si="191"/>
        <v>-</v>
      </c>
      <c r="BL137" s="516" t="str">
        <f t="shared" si="191"/>
        <v>-</v>
      </c>
      <c r="BM137" s="516" t="str">
        <f t="shared" si="191"/>
        <v>-</v>
      </c>
      <c r="BN137" s="516" t="str">
        <f t="shared" si="191"/>
        <v>-</v>
      </c>
      <c r="BO137" s="516" t="str">
        <f t="shared" si="191"/>
        <v>-</v>
      </c>
      <c r="BP137" s="516" t="str">
        <f t="shared" si="191"/>
        <v>-</v>
      </c>
      <c r="BQ137" s="516" t="str">
        <f t="shared" si="191"/>
        <v>-</v>
      </c>
      <c r="BR137" s="516" t="str">
        <f t="shared" si="183"/>
        <v>-------</v>
      </c>
      <c r="BS137" s="516" t="str">
        <f t="shared" si="184"/>
        <v>-</v>
      </c>
      <c r="BT137" s="454" t="str">
        <f>IF(INDEX(BR:BR,ROW())&lt;&gt;"-------",VLOOKUP($BR137,'CS Protocol Def'!$B:$O,12,FALSE),"-")</f>
        <v>-</v>
      </c>
      <c r="BU137" s="454" t="str">
        <f>IF(INDEX(BR:BR,ROW())&lt;&gt;"-------",VLOOKUP(INDEX(BR:BR,ROW()),'CS Protocol Def'!$B:$O,13,FALSE),"-")</f>
        <v>-</v>
      </c>
      <c r="BV137" s="454" t="str">
        <f>IF(INDEX(BR:BR,ROW())&lt;&gt;"-------",VLOOKUP($BR137,'CS Protocol Def'!$B:$P,15,FALSE),"-")</f>
        <v>-</v>
      </c>
      <c r="BW137" s="455" t="str">
        <f t="shared" si="185"/>
        <v>-</v>
      </c>
      <c r="BX137" s="515" t="str">
        <f>IF(INDEX(BR:BR,ROW())&lt;&gt;"-------",VLOOKUP($BR137,'CS Protocol Def'!$B:$Q,16,FALSE),"-")</f>
        <v>-</v>
      </c>
      <c r="BY137" s="455" t="str">
        <f>IF(INDEX(BR:BR,ROW())&lt;&gt;"-------",VLOOKUP(TEXT(BIN2DEC(CONCATENATE(K137,L137,M137,N137,O137,P137,Q137,R137,S137,T137)),"#"),'Country Codes'!A:B,2,FALSE),"-")</f>
        <v>-</v>
      </c>
      <c r="BZ137" s="491" t="str">
        <f>IF(BT137=BZ$3,VLOOKUP(CONCATENATE(X137,Y137,Z137,AA137,AB137,AC137),Characters!$B$3:$F$41,5,FALSE)&amp;
VLOOKUP(CONCATENATE(AD137,AE137,AF137,AG137,AH137,AI137),Characters!$B$3:$F$41,5,FALSE)&amp;
VLOOKUP(CONCATENATE(AJ137,AK137,AL137,AM137,AN137,AO137),Characters!$B$3:$F$41,5,FALSE)&amp;
VLOOKUP(CONCATENATE(AP137,AQ137,AR137,AS137,AT137,AU137),Characters!$B$3:$F$41,5,FALSE)&amp;
VLOOKUP(CONCATENATE(AV137,AW137,AX137,AY137,AZ137,BA137),Characters!$B$3:$F$41,5,FALSE)&amp;
VLOOKUP(CONCATENATE(BB137,BC137,BD137,BE137,BF137,BG137),Characters!$B$3:$F$41,5,FALSE)&amp;
VLOOKUP(CONCATENATE(BH137,BI137,BJ137,BK137,BL137,BM137),Characters!$B$3:$F$41,5,FALSE),"-")</f>
        <v>-</v>
      </c>
      <c r="CA137" s="471" t="str">
        <f t="shared" si="159"/>
        <v>-</v>
      </c>
      <c r="CB137" s="473" t="str">
        <f t="shared" si="160"/>
        <v>-</v>
      </c>
      <c r="CC137" s="475" t="str">
        <f t="shared" si="161"/>
        <v>-</v>
      </c>
      <c r="CD137" s="476" t="str">
        <f t="shared" si="162"/>
        <v>-</v>
      </c>
      <c r="CE137" s="476" t="str">
        <f t="shared" si="163"/>
        <v>-</v>
      </c>
      <c r="CF137" s="476" t="str">
        <f t="shared" si="164"/>
        <v>-</v>
      </c>
      <c r="CG137" s="476" t="str">
        <f t="shared" si="165"/>
        <v>-</v>
      </c>
      <c r="CH137" s="478" t="str">
        <f t="shared" si="166"/>
        <v>-</v>
      </c>
      <c r="CI137" s="480" t="str">
        <f t="shared" si="167"/>
        <v>-</v>
      </c>
      <c r="CJ137" s="480" t="str">
        <f t="shared" si="168"/>
        <v>-</v>
      </c>
      <c r="CK137" s="480" t="str">
        <f t="shared" si="169"/>
        <v>-</v>
      </c>
      <c r="CL137" s="480" t="str">
        <f t="shared" si="170"/>
        <v>-</v>
      </c>
      <c r="CM137" s="482" t="str">
        <f t="shared" si="171"/>
        <v>-</v>
      </c>
      <c r="CN137" s="483" t="str">
        <f t="shared" si="172"/>
        <v>-</v>
      </c>
      <c r="CO137" s="483" t="str">
        <f t="shared" si="173"/>
        <v>-</v>
      </c>
      <c r="CP137" s="483" t="str">
        <f t="shared" si="174"/>
        <v>-</v>
      </c>
      <c r="CQ137" s="493" t="str">
        <f t="shared" si="175"/>
        <v>-</v>
      </c>
      <c r="CR137" s="487" t="str">
        <f t="shared" si="176"/>
        <v>-</v>
      </c>
      <c r="CS137" s="490" t="str">
        <f t="shared" si="177"/>
        <v>-</v>
      </c>
      <c r="CT137" s="485" t="str">
        <f t="shared" si="178"/>
        <v>-</v>
      </c>
      <c r="CU137" s="485" t="str">
        <f t="shared" si="179"/>
        <v>-</v>
      </c>
      <c r="CV137" s="489" t="str">
        <f t="shared" si="180"/>
        <v>-</v>
      </c>
    </row>
    <row r="138" spans="6:100" x14ac:dyDescent="0.2">
      <c r="F138" s="495" t="str">
        <f t="shared" si="158"/>
        <v>-</v>
      </c>
      <c r="G138" s="495">
        <f t="shared" si="181"/>
        <v>0</v>
      </c>
      <c r="I138" s="456" t="str">
        <f t="shared" si="182"/>
        <v>-</v>
      </c>
      <c r="J138" s="516" t="str">
        <f t="shared" si="186"/>
        <v>-</v>
      </c>
      <c r="K138" s="516" t="str">
        <f t="shared" si="186"/>
        <v>-</v>
      </c>
      <c r="L138" s="516" t="str">
        <f t="shared" si="186"/>
        <v>-</v>
      </c>
      <c r="M138" s="516" t="str">
        <f t="shared" si="186"/>
        <v>-</v>
      </c>
      <c r="N138" s="516" t="str">
        <f t="shared" si="186"/>
        <v>-</v>
      </c>
      <c r="O138" s="516" t="str">
        <f t="shared" si="186"/>
        <v>-</v>
      </c>
      <c r="P138" s="516" t="str">
        <f t="shared" si="186"/>
        <v>-</v>
      </c>
      <c r="Q138" s="516" t="str">
        <f t="shared" si="186"/>
        <v>-</v>
      </c>
      <c r="R138" s="516" t="str">
        <f t="shared" si="186"/>
        <v>-</v>
      </c>
      <c r="S138" s="516" t="str">
        <f t="shared" si="186"/>
        <v>-</v>
      </c>
      <c r="T138" s="516" t="str">
        <f t="shared" si="187"/>
        <v>-</v>
      </c>
      <c r="U138" s="516" t="str">
        <f t="shared" si="187"/>
        <v>-</v>
      </c>
      <c r="V138" s="516" t="str">
        <f t="shared" si="187"/>
        <v>-</v>
      </c>
      <c r="W138" s="516" t="str">
        <f t="shared" si="187"/>
        <v>-</v>
      </c>
      <c r="X138" s="516" t="str">
        <f t="shared" si="187"/>
        <v>-</v>
      </c>
      <c r="Y138" s="516" t="str">
        <f t="shared" si="187"/>
        <v>-</v>
      </c>
      <c r="Z138" s="516" t="str">
        <f t="shared" si="187"/>
        <v>-</v>
      </c>
      <c r="AA138" s="516" t="str">
        <f t="shared" si="187"/>
        <v>-</v>
      </c>
      <c r="AB138" s="516" t="str">
        <f t="shared" si="187"/>
        <v>-</v>
      </c>
      <c r="AC138" s="516" t="str">
        <f t="shared" si="187"/>
        <v>-</v>
      </c>
      <c r="AD138" s="516" t="str">
        <f t="shared" si="188"/>
        <v>-</v>
      </c>
      <c r="AE138" s="516" t="str">
        <f t="shared" si="188"/>
        <v>-</v>
      </c>
      <c r="AF138" s="516" t="str">
        <f t="shared" si="188"/>
        <v>-</v>
      </c>
      <c r="AG138" s="516" t="str">
        <f t="shared" si="188"/>
        <v>-</v>
      </c>
      <c r="AH138" s="516" t="str">
        <f t="shared" si="188"/>
        <v>-</v>
      </c>
      <c r="AI138" s="516" t="str">
        <f t="shared" si="188"/>
        <v>-</v>
      </c>
      <c r="AJ138" s="516" t="str">
        <f t="shared" si="188"/>
        <v>-</v>
      </c>
      <c r="AK138" s="516" t="str">
        <f t="shared" si="188"/>
        <v>-</v>
      </c>
      <c r="AL138" s="516" t="str">
        <f t="shared" si="188"/>
        <v>-</v>
      </c>
      <c r="AM138" s="516" t="str">
        <f t="shared" si="188"/>
        <v>-</v>
      </c>
      <c r="AN138" s="516" t="str">
        <f t="shared" si="189"/>
        <v>-</v>
      </c>
      <c r="AO138" s="516" t="str">
        <f t="shared" si="189"/>
        <v>-</v>
      </c>
      <c r="AP138" s="516" t="str">
        <f t="shared" si="189"/>
        <v>-</v>
      </c>
      <c r="AQ138" s="516" t="str">
        <f t="shared" si="189"/>
        <v>-</v>
      </c>
      <c r="AR138" s="516" t="str">
        <f t="shared" si="189"/>
        <v>-</v>
      </c>
      <c r="AS138" s="516" t="str">
        <f t="shared" si="189"/>
        <v>-</v>
      </c>
      <c r="AT138" s="516" t="str">
        <f t="shared" si="189"/>
        <v>-</v>
      </c>
      <c r="AU138" s="516" t="str">
        <f t="shared" si="189"/>
        <v>-</v>
      </c>
      <c r="AV138" s="516" t="str">
        <f t="shared" si="189"/>
        <v>-</v>
      </c>
      <c r="AW138" s="516" t="str">
        <f t="shared" si="189"/>
        <v>-</v>
      </c>
      <c r="AX138" s="516" t="str">
        <f t="shared" si="190"/>
        <v>-</v>
      </c>
      <c r="AY138" s="516" t="str">
        <f t="shared" si="190"/>
        <v>-</v>
      </c>
      <c r="AZ138" s="516" t="str">
        <f t="shared" si="190"/>
        <v>-</v>
      </c>
      <c r="BA138" s="516" t="str">
        <f t="shared" si="190"/>
        <v>-</v>
      </c>
      <c r="BB138" s="516" t="str">
        <f t="shared" si="190"/>
        <v>-</v>
      </c>
      <c r="BC138" s="516" t="str">
        <f t="shared" si="190"/>
        <v>-</v>
      </c>
      <c r="BD138" s="516" t="str">
        <f t="shared" si="190"/>
        <v>-</v>
      </c>
      <c r="BE138" s="516" t="str">
        <f t="shared" si="190"/>
        <v>-</v>
      </c>
      <c r="BF138" s="516" t="str">
        <f t="shared" si="190"/>
        <v>-</v>
      </c>
      <c r="BG138" s="516" t="str">
        <f t="shared" si="190"/>
        <v>-</v>
      </c>
      <c r="BH138" s="516" t="str">
        <f t="shared" si="191"/>
        <v>-</v>
      </c>
      <c r="BI138" s="516" t="str">
        <f t="shared" si="191"/>
        <v>-</v>
      </c>
      <c r="BJ138" s="516" t="str">
        <f t="shared" si="191"/>
        <v>-</v>
      </c>
      <c r="BK138" s="516" t="str">
        <f t="shared" si="191"/>
        <v>-</v>
      </c>
      <c r="BL138" s="516" t="str">
        <f t="shared" si="191"/>
        <v>-</v>
      </c>
      <c r="BM138" s="516" t="str">
        <f t="shared" si="191"/>
        <v>-</v>
      </c>
      <c r="BN138" s="516" t="str">
        <f t="shared" si="191"/>
        <v>-</v>
      </c>
      <c r="BO138" s="516" t="str">
        <f t="shared" si="191"/>
        <v>-</v>
      </c>
      <c r="BP138" s="516" t="str">
        <f t="shared" si="191"/>
        <v>-</v>
      </c>
      <c r="BQ138" s="516" t="str">
        <f t="shared" si="191"/>
        <v>-</v>
      </c>
      <c r="BR138" s="516" t="str">
        <f t="shared" si="183"/>
        <v>-------</v>
      </c>
      <c r="BS138" s="516" t="str">
        <f t="shared" si="184"/>
        <v>-</v>
      </c>
      <c r="BT138" s="454" t="str">
        <f>IF(INDEX(BR:BR,ROW())&lt;&gt;"-------",VLOOKUP($BR138,'CS Protocol Def'!$B:$O,12,FALSE),"-")</f>
        <v>-</v>
      </c>
      <c r="BU138" s="454" t="str">
        <f>IF(INDEX(BR:BR,ROW())&lt;&gt;"-------",VLOOKUP(INDEX(BR:BR,ROW()),'CS Protocol Def'!$B:$O,13,FALSE),"-")</f>
        <v>-</v>
      </c>
      <c r="BV138" s="454" t="str">
        <f>IF(INDEX(BR:BR,ROW())&lt;&gt;"-------",VLOOKUP($BR138,'CS Protocol Def'!$B:$P,15,FALSE),"-")</f>
        <v>-</v>
      </c>
      <c r="BW138" s="455" t="str">
        <f t="shared" si="185"/>
        <v>-</v>
      </c>
      <c r="BX138" s="515" t="str">
        <f>IF(INDEX(BR:BR,ROW())&lt;&gt;"-------",VLOOKUP($BR138,'CS Protocol Def'!$B:$Q,16,FALSE),"-")</f>
        <v>-</v>
      </c>
      <c r="BY138" s="455" t="str">
        <f>IF(INDEX(BR:BR,ROW())&lt;&gt;"-------",VLOOKUP(TEXT(BIN2DEC(CONCATENATE(K138,L138,M138,N138,O138,P138,Q138,R138,S138,T138)),"#"),'Country Codes'!A:B,2,FALSE),"-")</f>
        <v>-</v>
      </c>
      <c r="BZ138" s="491" t="str">
        <f>IF(BT138=BZ$3,VLOOKUP(CONCATENATE(X138,Y138,Z138,AA138,AB138,AC138),Characters!$B$3:$F$41,5,FALSE)&amp;
VLOOKUP(CONCATENATE(AD138,AE138,AF138,AG138,AH138,AI138),Characters!$B$3:$F$41,5,FALSE)&amp;
VLOOKUP(CONCATENATE(AJ138,AK138,AL138,AM138,AN138,AO138),Characters!$B$3:$F$41,5,FALSE)&amp;
VLOOKUP(CONCATENATE(AP138,AQ138,AR138,AS138,AT138,AU138),Characters!$B$3:$F$41,5,FALSE)&amp;
VLOOKUP(CONCATENATE(AV138,AW138,AX138,AY138,AZ138,BA138),Characters!$B$3:$F$41,5,FALSE)&amp;
VLOOKUP(CONCATENATE(BB138,BC138,BD138,BE138,BF138,BG138),Characters!$B$3:$F$41,5,FALSE)&amp;
VLOOKUP(CONCATENATE(BH138,BI138,BJ138,BK138,BL138,BM138),Characters!$B$3:$F$41,5,FALSE),"-")</f>
        <v>-</v>
      </c>
      <c r="CA138" s="471" t="str">
        <f t="shared" si="159"/>
        <v>-</v>
      </c>
      <c r="CB138" s="473" t="str">
        <f t="shared" si="160"/>
        <v>-</v>
      </c>
      <c r="CC138" s="475" t="str">
        <f t="shared" si="161"/>
        <v>-</v>
      </c>
      <c r="CD138" s="476" t="str">
        <f t="shared" si="162"/>
        <v>-</v>
      </c>
      <c r="CE138" s="476" t="str">
        <f t="shared" si="163"/>
        <v>-</v>
      </c>
      <c r="CF138" s="476" t="str">
        <f t="shared" si="164"/>
        <v>-</v>
      </c>
      <c r="CG138" s="476" t="str">
        <f t="shared" si="165"/>
        <v>-</v>
      </c>
      <c r="CH138" s="478" t="str">
        <f t="shared" si="166"/>
        <v>-</v>
      </c>
      <c r="CI138" s="480" t="str">
        <f t="shared" si="167"/>
        <v>-</v>
      </c>
      <c r="CJ138" s="480" t="str">
        <f t="shared" si="168"/>
        <v>-</v>
      </c>
      <c r="CK138" s="480" t="str">
        <f t="shared" si="169"/>
        <v>-</v>
      </c>
      <c r="CL138" s="480" t="str">
        <f t="shared" si="170"/>
        <v>-</v>
      </c>
      <c r="CM138" s="482" t="str">
        <f t="shared" si="171"/>
        <v>-</v>
      </c>
      <c r="CN138" s="483" t="str">
        <f t="shared" si="172"/>
        <v>-</v>
      </c>
      <c r="CO138" s="483" t="str">
        <f t="shared" si="173"/>
        <v>-</v>
      </c>
      <c r="CP138" s="483" t="str">
        <f t="shared" si="174"/>
        <v>-</v>
      </c>
      <c r="CQ138" s="493" t="str">
        <f t="shared" si="175"/>
        <v>-</v>
      </c>
      <c r="CR138" s="487" t="str">
        <f t="shared" si="176"/>
        <v>-</v>
      </c>
      <c r="CS138" s="490" t="str">
        <f t="shared" si="177"/>
        <v>-</v>
      </c>
      <c r="CT138" s="485" t="str">
        <f t="shared" si="178"/>
        <v>-</v>
      </c>
      <c r="CU138" s="485" t="str">
        <f t="shared" si="179"/>
        <v>-</v>
      </c>
      <c r="CV138" s="489" t="str">
        <f t="shared" si="180"/>
        <v>-</v>
      </c>
    </row>
    <row r="139" spans="6:100" x14ac:dyDescent="0.2">
      <c r="F139" s="495" t="str">
        <f t="shared" si="158"/>
        <v>-</v>
      </c>
      <c r="G139" s="495">
        <f t="shared" si="181"/>
        <v>0</v>
      </c>
      <c r="I139" s="456" t="str">
        <f t="shared" si="182"/>
        <v>-</v>
      </c>
      <c r="J139" s="516" t="str">
        <f t="shared" si="186"/>
        <v>-</v>
      </c>
      <c r="K139" s="516" t="str">
        <f t="shared" si="186"/>
        <v>-</v>
      </c>
      <c r="L139" s="516" t="str">
        <f t="shared" si="186"/>
        <v>-</v>
      </c>
      <c r="M139" s="516" t="str">
        <f t="shared" si="186"/>
        <v>-</v>
      </c>
      <c r="N139" s="516" t="str">
        <f t="shared" si="186"/>
        <v>-</v>
      </c>
      <c r="O139" s="516" t="str">
        <f t="shared" si="186"/>
        <v>-</v>
      </c>
      <c r="P139" s="516" t="str">
        <f t="shared" si="186"/>
        <v>-</v>
      </c>
      <c r="Q139" s="516" t="str">
        <f t="shared" si="186"/>
        <v>-</v>
      </c>
      <c r="R139" s="516" t="str">
        <f t="shared" si="186"/>
        <v>-</v>
      </c>
      <c r="S139" s="516" t="str">
        <f t="shared" si="186"/>
        <v>-</v>
      </c>
      <c r="T139" s="516" t="str">
        <f t="shared" si="187"/>
        <v>-</v>
      </c>
      <c r="U139" s="516" t="str">
        <f t="shared" si="187"/>
        <v>-</v>
      </c>
      <c r="V139" s="516" t="str">
        <f t="shared" si="187"/>
        <v>-</v>
      </c>
      <c r="W139" s="516" t="str">
        <f t="shared" si="187"/>
        <v>-</v>
      </c>
      <c r="X139" s="516" t="str">
        <f t="shared" si="187"/>
        <v>-</v>
      </c>
      <c r="Y139" s="516" t="str">
        <f t="shared" si="187"/>
        <v>-</v>
      </c>
      <c r="Z139" s="516" t="str">
        <f t="shared" si="187"/>
        <v>-</v>
      </c>
      <c r="AA139" s="516" t="str">
        <f t="shared" si="187"/>
        <v>-</v>
      </c>
      <c r="AB139" s="516" t="str">
        <f t="shared" si="187"/>
        <v>-</v>
      </c>
      <c r="AC139" s="516" t="str">
        <f t="shared" si="187"/>
        <v>-</v>
      </c>
      <c r="AD139" s="516" t="str">
        <f t="shared" si="188"/>
        <v>-</v>
      </c>
      <c r="AE139" s="516" t="str">
        <f t="shared" si="188"/>
        <v>-</v>
      </c>
      <c r="AF139" s="516" t="str">
        <f t="shared" si="188"/>
        <v>-</v>
      </c>
      <c r="AG139" s="516" t="str">
        <f t="shared" si="188"/>
        <v>-</v>
      </c>
      <c r="AH139" s="516" t="str">
        <f t="shared" si="188"/>
        <v>-</v>
      </c>
      <c r="AI139" s="516" t="str">
        <f t="shared" si="188"/>
        <v>-</v>
      </c>
      <c r="AJ139" s="516" t="str">
        <f t="shared" si="188"/>
        <v>-</v>
      </c>
      <c r="AK139" s="516" t="str">
        <f t="shared" si="188"/>
        <v>-</v>
      </c>
      <c r="AL139" s="516" t="str">
        <f t="shared" si="188"/>
        <v>-</v>
      </c>
      <c r="AM139" s="516" t="str">
        <f t="shared" si="188"/>
        <v>-</v>
      </c>
      <c r="AN139" s="516" t="str">
        <f t="shared" si="189"/>
        <v>-</v>
      </c>
      <c r="AO139" s="516" t="str">
        <f t="shared" si="189"/>
        <v>-</v>
      </c>
      <c r="AP139" s="516" t="str">
        <f t="shared" si="189"/>
        <v>-</v>
      </c>
      <c r="AQ139" s="516" t="str">
        <f t="shared" si="189"/>
        <v>-</v>
      </c>
      <c r="AR139" s="516" t="str">
        <f t="shared" si="189"/>
        <v>-</v>
      </c>
      <c r="AS139" s="516" t="str">
        <f t="shared" si="189"/>
        <v>-</v>
      </c>
      <c r="AT139" s="516" t="str">
        <f t="shared" si="189"/>
        <v>-</v>
      </c>
      <c r="AU139" s="516" t="str">
        <f t="shared" si="189"/>
        <v>-</v>
      </c>
      <c r="AV139" s="516" t="str">
        <f t="shared" si="189"/>
        <v>-</v>
      </c>
      <c r="AW139" s="516" t="str">
        <f t="shared" si="189"/>
        <v>-</v>
      </c>
      <c r="AX139" s="516" t="str">
        <f t="shared" si="190"/>
        <v>-</v>
      </c>
      <c r="AY139" s="516" t="str">
        <f t="shared" si="190"/>
        <v>-</v>
      </c>
      <c r="AZ139" s="516" t="str">
        <f t="shared" si="190"/>
        <v>-</v>
      </c>
      <c r="BA139" s="516" t="str">
        <f t="shared" si="190"/>
        <v>-</v>
      </c>
      <c r="BB139" s="516" t="str">
        <f t="shared" si="190"/>
        <v>-</v>
      </c>
      <c r="BC139" s="516" t="str">
        <f t="shared" si="190"/>
        <v>-</v>
      </c>
      <c r="BD139" s="516" t="str">
        <f t="shared" si="190"/>
        <v>-</v>
      </c>
      <c r="BE139" s="516" t="str">
        <f t="shared" si="190"/>
        <v>-</v>
      </c>
      <c r="BF139" s="516" t="str">
        <f t="shared" si="190"/>
        <v>-</v>
      </c>
      <c r="BG139" s="516" t="str">
        <f t="shared" si="190"/>
        <v>-</v>
      </c>
      <c r="BH139" s="516" t="str">
        <f t="shared" si="191"/>
        <v>-</v>
      </c>
      <c r="BI139" s="516" t="str">
        <f t="shared" si="191"/>
        <v>-</v>
      </c>
      <c r="BJ139" s="516" t="str">
        <f t="shared" si="191"/>
        <v>-</v>
      </c>
      <c r="BK139" s="516" t="str">
        <f t="shared" si="191"/>
        <v>-</v>
      </c>
      <c r="BL139" s="516" t="str">
        <f t="shared" si="191"/>
        <v>-</v>
      </c>
      <c r="BM139" s="516" t="str">
        <f t="shared" si="191"/>
        <v>-</v>
      </c>
      <c r="BN139" s="516" t="str">
        <f t="shared" si="191"/>
        <v>-</v>
      </c>
      <c r="BO139" s="516" t="str">
        <f t="shared" si="191"/>
        <v>-</v>
      </c>
      <c r="BP139" s="516" t="str">
        <f t="shared" si="191"/>
        <v>-</v>
      </c>
      <c r="BQ139" s="516" t="str">
        <f t="shared" si="191"/>
        <v>-</v>
      </c>
      <c r="BR139" s="516" t="str">
        <f t="shared" si="183"/>
        <v>-------</v>
      </c>
      <c r="BS139" s="516" t="str">
        <f t="shared" si="184"/>
        <v>-</v>
      </c>
      <c r="BT139" s="454" t="str">
        <f>IF(INDEX(BR:BR,ROW())&lt;&gt;"-------",VLOOKUP($BR139,'CS Protocol Def'!$B:$O,12,FALSE),"-")</f>
        <v>-</v>
      </c>
      <c r="BU139" s="454" t="str">
        <f>IF(INDEX(BR:BR,ROW())&lt;&gt;"-------",VLOOKUP(INDEX(BR:BR,ROW()),'CS Protocol Def'!$B:$O,13,FALSE),"-")</f>
        <v>-</v>
      </c>
      <c r="BV139" s="454" t="str">
        <f>IF(INDEX(BR:BR,ROW())&lt;&gt;"-------",VLOOKUP($BR139,'CS Protocol Def'!$B:$P,15,FALSE),"-")</f>
        <v>-</v>
      </c>
      <c r="BW139" s="455" t="str">
        <f t="shared" si="185"/>
        <v>-</v>
      </c>
      <c r="BX139" s="515" t="str">
        <f>IF(INDEX(BR:BR,ROW())&lt;&gt;"-------",VLOOKUP($BR139,'CS Protocol Def'!$B:$Q,16,FALSE),"-")</f>
        <v>-</v>
      </c>
      <c r="BY139" s="455" t="str">
        <f>IF(INDEX(BR:BR,ROW())&lt;&gt;"-------",VLOOKUP(TEXT(BIN2DEC(CONCATENATE(K139,L139,M139,N139,O139,P139,Q139,R139,S139,T139)),"#"),'Country Codes'!A:B,2,FALSE),"-")</f>
        <v>-</v>
      </c>
      <c r="BZ139" s="491" t="str">
        <f>IF(BT139=BZ$3,VLOOKUP(CONCATENATE(X139,Y139,Z139,AA139,AB139,AC139),Characters!$B$3:$F$41,5,FALSE)&amp;
VLOOKUP(CONCATENATE(AD139,AE139,AF139,AG139,AH139,AI139),Characters!$B$3:$F$41,5,FALSE)&amp;
VLOOKUP(CONCATENATE(AJ139,AK139,AL139,AM139,AN139,AO139),Characters!$B$3:$F$41,5,FALSE)&amp;
VLOOKUP(CONCATENATE(AP139,AQ139,AR139,AS139,AT139,AU139),Characters!$B$3:$F$41,5,FALSE)&amp;
VLOOKUP(CONCATENATE(AV139,AW139,AX139,AY139,AZ139,BA139),Characters!$B$3:$F$41,5,FALSE)&amp;
VLOOKUP(CONCATENATE(BB139,BC139,BD139,BE139,BF139,BG139),Characters!$B$3:$F$41,5,FALSE)&amp;
VLOOKUP(CONCATENATE(BH139,BI139,BJ139,BK139,BL139,BM139),Characters!$B$3:$F$41,5,FALSE),"-")</f>
        <v>-</v>
      </c>
      <c r="CA139" s="471" t="str">
        <f t="shared" si="159"/>
        <v>-</v>
      </c>
      <c r="CB139" s="473" t="str">
        <f t="shared" si="160"/>
        <v>-</v>
      </c>
      <c r="CC139" s="475" t="str">
        <f t="shared" si="161"/>
        <v>-</v>
      </c>
      <c r="CD139" s="476" t="str">
        <f t="shared" si="162"/>
        <v>-</v>
      </c>
      <c r="CE139" s="476" t="str">
        <f t="shared" si="163"/>
        <v>-</v>
      </c>
      <c r="CF139" s="476" t="str">
        <f t="shared" si="164"/>
        <v>-</v>
      </c>
      <c r="CG139" s="476" t="str">
        <f t="shared" si="165"/>
        <v>-</v>
      </c>
      <c r="CH139" s="478" t="str">
        <f t="shared" si="166"/>
        <v>-</v>
      </c>
      <c r="CI139" s="480" t="str">
        <f t="shared" si="167"/>
        <v>-</v>
      </c>
      <c r="CJ139" s="480" t="str">
        <f t="shared" si="168"/>
        <v>-</v>
      </c>
      <c r="CK139" s="480" t="str">
        <f t="shared" si="169"/>
        <v>-</v>
      </c>
      <c r="CL139" s="480" t="str">
        <f t="shared" si="170"/>
        <v>-</v>
      </c>
      <c r="CM139" s="482" t="str">
        <f t="shared" si="171"/>
        <v>-</v>
      </c>
      <c r="CN139" s="483" t="str">
        <f t="shared" si="172"/>
        <v>-</v>
      </c>
      <c r="CO139" s="483" t="str">
        <f t="shared" si="173"/>
        <v>-</v>
      </c>
      <c r="CP139" s="483" t="str">
        <f t="shared" si="174"/>
        <v>-</v>
      </c>
      <c r="CQ139" s="493" t="str">
        <f t="shared" si="175"/>
        <v>-</v>
      </c>
      <c r="CR139" s="487" t="str">
        <f t="shared" si="176"/>
        <v>-</v>
      </c>
      <c r="CS139" s="490" t="str">
        <f t="shared" si="177"/>
        <v>-</v>
      </c>
      <c r="CT139" s="485" t="str">
        <f t="shared" si="178"/>
        <v>-</v>
      </c>
      <c r="CU139" s="485" t="str">
        <f t="shared" si="179"/>
        <v>-</v>
      </c>
      <c r="CV139" s="489" t="str">
        <f t="shared" si="180"/>
        <v>-</v>
      </c>
    </row>
    <row r="140" spans="6:100" x14ac:dyDescent="0.2">
      <c r="F140" s="495" t="str">
        <f t="shared" si="158"/>
        <v>-</v>
      </c>
      <c r="G140" s="495">
        <f t="shared" si="181"/>
        <v>0</v>
      </c>
      <c r="I140" s="456" t="str">
        <f t="shared" si="182"/>
        <v>-</v>
      </c>
      <c r="J140" s="516" t="str">
        <f t="shared" si="186"/>
        <v>-</v>
      </c>
      <c r="K140" s="516" t="str">
        <f t="shared" si="186"/>
        <v>-</v>
      </c>
      <c r="L140" s="516" t="str">
        <f t="shared" si="186"/>
        <v>-</v>
      </c>
      <c r="M140" s="516" t="str">
        <f t="shared" si="186"/>
        <v>-</v>
      </c>
      <c r="N140" s="516" t="str">
        <f t="shared" si="186"/>
        <v>-</v>
      </c>
      <c r="O140" s="516" t="str">
        <f t="shared" si="186"/>
        <v>-</v>
      </c>
      <c r="P140" s="516" t="str">
        <f t="shared" si="186"/>
        <v>-</v>
      </c>
      <c r="Q140" s="516" t="str">
        <f t="shared" si="186"/>
        <v>-</v>
      </c>
      <c r="R140" s="516" t="str">
        <f t="shared" si="186"/>
        <v>-</v>
      </c>
      <c r="S140" s="516" t="str">
        <f t="shared" si="186"/>
        <v>-</v>
      </c>
      <c r="T140" s="516" t="str">
        <f t="shared" si="187"/>
        <v>-</v>
      </c>
      <c r="U140" s="516" t="str">
        <f t="shared" si="187"/>
        <v>-</v>
      </c>
      <c r="V140" s="516" t="str">
        <f t="shared" si="187"/>
        <v>-</v>
      </c>
      <c r="W140" s="516" t="str">
        <f t="shared" si="187"/>
        <v>-</v>
      </c>
      <c r="X140" s="516" t="str">
        <f t="shared" si="187"/>
        <v>-</v>
      </c>
      <c r="Y140" s="516" t="str">
        <f t="shared" si="187"/>
        <v>-</v>
      </c>
      <c r="Z140" s="516" t="str">
        <f t="shared" si="187"/>
        <v>-</v>
      </c>
      <c r="AA140" s="516" t="str">
        <f t="shared" si="187"/>
        <v>-</v>
      </c>
      <c r="AB140" s="516" t="str">
        <f t="shared" si="187"/>
        <v>-</v>
      </c>
      <c r="AC140" s="516" t="str">
        <f t="shared" si="187"/>
        <v>-</v>
      </c>
      <c r="AD140" s="516" t="str">
        <f t="shared" si="188"/>
        <v>-</v>
      </c>
      <c r="AE140" s="516" t="str">
        <f t="shared" si="188"/>
        <v>-</v>
      </c>
      <c r="AF140" s="516" t="str">
        <f t="shared" si="188"/>
        <v>-</v>
      </c>
      <c r="AG140" s="516" t="str">
        <f t="shared" si="188"/>
        <v>-</v>
      </c>
      <c r="AH140" s="516" t="str">
        <f t="shared" si="188"/>
        <v>-</v>
      </c>
      <c r="AI140" s="516" t="str">
        <f t="shared" si="188"/>
        <v>-</v>
      </c>
      <c r="AJ140" s="516" t="str">
        <f t="shared" si="188"/>
        <v>-</v>
      </c>
      <c r="AK140" s="516" t="str">
        <f t="shared" si="188"/>
        <v>-</v>
      </c>
      <c r="AL140" s="516" t="str">
        <f t="shared" si="188"/>
        <v>-</v>
      </c>
      <c r="AM140" s="516" t="str">
        <f t="shared" si="188"/>
        <v>-</v>
      </c>
      <c r="AN140" s="516" t="str">
        <f t="shared" si="189"/>
        <v>-</v>
      </c>
      <c r="AO140" s="516" t="str">
        <f t="shared" si="189"/>
        <v>-</v>
      </c>
      <c r="AP140" s="516" t="str">
        <f t="shared" si="189"/>
        <v>-</v>
      </c>
      <c r="AQ140" s="516" t="str">
        <f t="shared" si="189"/>
        <v>-</v>
      </c>
      <c r="AR140" s="516" t="str">
        <f t="shared" si="189"/>
        <v>-</v>
      </c>
      <c r="AS140" s="516" t="str">
        <f t="shared" si="189"/>
        <v>-</v>
      </c>
      <c r="AT140" s="516" t="str">
        <f t="shared" si="189"/>
        <v>-</v>
      </c>
      <c r="AU140" s="516" t="str">
        <f t="shared" si="189"/>
        <v>-</v>
      </c>
      <c r="AV140" s="516" t="str">
        <f t="shared" si="189"/>
        <v>-</v>
      </c>
      <c r="AW140" s="516" t="str">
        <f t="shared" si="189"/>
        <v>-</v>
      </c>
      <c r="AX140" s="516" t="str">
        <f t="shared" si="190"/>
        <v>-</v>
      </c>
      <c r="AY140" s="516" t="str">
        <f t="shared" si="190"/>
        <v>-</v>
      </c>
      <c r="AZ140" s="516" t="str">
        <f t="shared" si="190"/>
        <v>-</v>
      </c>
      <c r="BA140" s="516" t="str">
        <f t="shared" si="190"/>
        <v>-</v>
      </c>
      <c r="BB140" s="516" t="str">
        <f t="shared" si="190"/>
        <v>-</v>
      </c>
      <c r="BC140" s="516" t="str">
        <f t="shared" si="190"/>
        <v>-</v>
      </c>
      <c r="BD140" s="516" t="str">
        <f t="shared" si="190"/>
        <v>-</v>
      </c>
      <c r="BE140" s="516" t="str">
        <f t="shared" si="190"/>
        <v>-</v>
      </c>
      <c r="BF140" s="516" t="str">
        <f t="shared" si="190"/>
        <v>-</v>
      </c>
      <c r="BG140" s="516" t="str">
        <f t="shared" si="190"/>
        <v>-</v>
      </c>
      <c r="BH140" s="516" t="str">
        <f t="shared" si="191"/>
        <v>-</v>
      </c>
      <c r="BI140" s="516" t="str">
        <f t="shared" si="191"/>
        <v>-</v>
      </c>
      <c r="BJ140" s="516" t="str">
        <f t="shared" si="191"/>
        <v>-</v>
      </c>
      <c r="BK140" s="516" t="str">
        <f t="shared" si="191"/>
        <v>-</v>
      </c>
      <c r="BL140" s="516" t="str">
        <f t="shared" si="191"/>
        <v>-</v>
      </c>
      <c r="BM140" s="516" t="str">
        <f t="shared" si="191"/>
        <v>-</v>
      </c>
      <c r="BN140" s="516" t="str">
        <f t="shared" si="191"/>
        <v>-</v>
      </c>
      <c r="BO140" s="516" t="str">
        <f t="shared" si="191"/>
        <v>-</v>
      </c>
      <c r="BP140" s="516" t="str">
        <f t="shared" si="191"/>
        <v>-</v>
      </c>
      <c r="BQ140" s="516" t="str">
        <f t="shared" si="191"/>
        <v>-</v>
      </c>
      <c r="BR140" s="516" t="str">
        <f t="shared" si="183"/>
        <v>-------</v>
      </c>
      <c r="BS140" s="516" t="str">
        <f t="shared" si="184"/>
        <v>-</v>
      </c>
      <c r="BT140" s="454" t="str">
        <f>IF(INDEX(BR:BR,ROW())&lt;&gt;"-------",VLOOKUP($BR140,'CS Protocol Def'!$B:$O,12,FALSE),"-")</f>
        <v>-</v>
      </c>
      <c r="BU140" s="454" t="str">
        <f>IF(INDEX(BR:BR,ROW())&lt;&gt;"-------",VLOOKUP(INDEX(BR:BR,ROW()),'CS Protocol Def'!$B:$O,13,FALSE),"-")</f>
        <v>-</v>
      </c>
      <c r="BV140" s="454" t="str">
        <f>IF(INDEX(BR:BR,ROW())&lt;&gt;"-------",VLOOKUP($BR140,'CS Protocol Def'!$B:$P,15,FALSE),"-")</f>
        <v>-</v>
      </c>
      <c r="BW140" s="455" t="str">
        <f t="shared" si="185"/>
        <v>-</v>
      </c>
      <c r="BX140" s="515" t="str">
        <f>IF(INDEX(BR:BR,ROW())&lt;&gt;"-------",VLOOKUP($BR140,'CS Protocol Def'!$B:$Q,16,FALSE),"-")</f>
        <v>-</v>
      </c>
      <c r="BY140" s="455" t="str">
        <f>IF(INDEX(BR:BR,ROW())&lt;&gt;"-------",VLOOKUP(TEXT(BIN2DEC(CONCATENATE(K140,L140,M140,N140,O140,P140,Q140,R140,S140,T140)),"#"),'Country Codes'!A:B,2,FALSE),"-")</f>
        <v>-</v>
      </c>
      <c r="BZ140" s="491" t="str">
        <f>IF(BT140=BZ$3,VLOOKUP(CONCATENATE(X140,Y140,Z140,AA140,AB140,AC140),Characters!$B$3:$F$41,5,FALSE)&amp;
VLOOKUP(CONCATENATE(AD140,AE140,AF140,AG140,AH140,AI140),Characters!$B$3:$F$41,5,FALSE)&amp;
VLOOKUP(CONCATENATE(AJ140,AK140,AL140,AM140,AN140,AO140),Characters!$B$3:$F$41,5,FALSE)&amp;
VLOOKUP(CONCATENATE(AP140,AQ140,AR140,AS140,AT140,AU140),Characters!$B$3:$F$41,5,FALSE)&amp;
VLOOKUP(CONCATENATE(AV140,AW140,AX140,AY140,AZ140,BA140),Characters!$B$3:$F$41,5,FALSE)&amp;
VLOOKUP(CONCATENATE(BB140,BC140,BD140,BE140,BF140,BG140),Characters!$B$3:$F$41,5,FALSE)&amp;
VLOOKUP(CONCATENATE(BH140,BI140,BJ140,BK140,BL140,BM140),Characters!$B$3:$F$41,5,FALSE),"-")</f>
        <v>-</v>
      </c>
      <c r="CA140" s="471" t="str">
        <f t="shared" si="159"/>
        <v>-</v>
      </c>
      <c r="CB140" s="473" t="str">
        <f t="shared" si="160"/>
        <v>-</v>
      </c>
      <c r="CC140" s="475" t="str">
        <f t="shared" si="161"/>
        <v>-</v>
      </c>
      <c r="CD140" s="476" t="str">
        <f t="shared" si="162"/>
        <v>-</v>
      </c>
      <c r="CE140" s="476" t="str">
        <f t="shared" si="163"/>
        <v>-</v>
      </c>
      <c r="CF140" s="476" t="str">
        <f t="shared" si="164"/>
        <v>-</v>
      </c>
      <c r="CG140" s="476" t="str">
        <f t="shared" si="165"/>
        <v>-</v>
      </c>
      <c r="CH140" s="478" t="str">
        <f t="shared" si="166"/>
        <v>-</v>
      </c>
      <c r="CI140" s="480" t="str">
        <f t="shared" si="167"/>
        <v>-</v>
      </c>
      <c r="CJ140" s="480" t="str">
        <f t="shared" si="168"/>
        <v>-</v>
      </c>
      <c r="CK140" s="480" t="str">
        <f t="shared" si="169"/>
        <v>-</v>
      </c>
      <c r="CL140" s="480" t="str">
        <f t="shared" si="170"/>
        <v>-</v>
      </c>
      <c r="CM140" s="482" t="str">
        <f t="shared" si="171"/>
        <v>-</v>
      </c>
      <c r="CN140" s="483" t="str">
        <f t="shared" si="172"/>
        <v>-</v>
      </c>
      <c r="CO140" s="483" t="str">
        <f t="shared" si="173"/>
        <v>-</v>
      </c>
      <c r="CP140" s="483" t="str">
        <f t="shared" si="174"/>
        <v>-</v>
      </c>
      <c r="CQ140" s="493" t="str">
        <f t="shared" si="175"/>
        <v>-</v>
      </c>
      <c r="CR140" s="487" t="str">
        <f t="shared" si="176"/>
        <v>-</v>
      </c>
      <c r="CS140" s="490" t="str">
        <f t="shared" si="177"/>
        <v>-</v>
      </c>
      <c r="CT140" s="485" t="str">
        <f t="shared" si="178"/>
        <v>-</v>
      </c>
      <c r="CU140" s="485" t="str">
        <f t="shared" si="179"/>
        <v>-</v>
      </c>
      <c r="CV140" s="489" t="str">
        <f t="shared" si="180"/>
        <v>-</v>
      </c>
    </row>
    <row r="141" spans="6:100" x14ac:dyDescent="0.2">
      <c r="F141" s="495" t="str">
        <f t="shared" si="158"/>
        <v>-</v>
      </c>
      <c r="G141" s="495">
        <f t="shared" si="181"/>
        <v>0</v>
      </c>
      <c r="I141" s="456" t="str">
        <f t="shared" si="182"/>
        <v>-</v>
      </c>
      <c r="J141" s="516" t="str">
        <f t="shared" si="186"/>
        <v>-</v>
      </c>
      <c r="K141" s="516" t="str">
        <f t="shared" si="186"/>
        <v>-</v>
      </c>
      <c r="L141" s="516" t="str">
        <f t="shared" si="186"/>
        <v>-</v>
      </c>
      <c r="M141" s="516" t="str">
        <f t="shared" si="186"/>
        <v>-</v>
      </c>
      <c r="N141" s="516" t="str">
        <f t="shared" si="186"/>
        <v>-</v>
      </c>
      <c r="O141" s="516" t="str">
        <f t="shared" si="186"/>
        <v>-</v>
      </c>
      <c r="P141" s="516" t="str">
        <f t="shared" si="186"/>
        <v>-</v>
      </c>
      <c r="Q141" s="516" t="str">
        <f t="shared" si="186"/>
        <v>-</v>
      </c>
      <c r="R141" s="516" t="str">
        <f t="shared" si="186"/>
        <v>-</v>
      </c>
      <c r="S141" s="516" t="str">
        <f t="shared" si="186"/>
        <v>-</v>
      </c>
      <c r="T141" s="516" t="str">
        <f t="shared" si="187"/>
        <v>-</v>
      </c>
      <c r="U141" s="516" t="str">
        <f t="shared" si="187"/>
        <v>-</v>
      </c>
      <c r="V141" s="516" t="str">
        <f t="shared" si="187"/>
        <v>-</v>
      </c>
      <c r="W141" s="516" t="str">
        <f t="shared" si="187"/>
        <v>-</v>
      </c>
      <c r="X141" s="516" t="str">
        <f t="shared" si="187"/>
        <v>-</v>
      </c>
      <c r="Y141" s="516" t="str">
        <f t="shared" si="187"/>
        <v>-</v>
      </c>
      <c r="Z141" s="516" t="str">
        <f t="shared" si="187"/>
        <v>-</v>
      </c>
      <c r="AA141" s="516" t="str">
        <f t="shared" si="187"/>
        <v>-</v>
      </c>
      <c r="AB141" s="516" t="str">
        <f t="shared" si="187"/>
        <v>-</v>
      </c>
      <c r="AC141" s="516" t="str">
        <f t="shared" si="187"/>
        <v>-</v>
      </c>
      <c r="AD141" s="516" t="str">
        <f t="shared" si="188"/>
        <v>-</v>
      </c>
      <c r="AE141" s="516" t="str">
        <f t="shared" si="188"/>
        <v>-</v>
      </c>
      <c r="AF141" s="516" t="str">
        <f t="shared" si="188"/>
        <v>-</v>
      </c>
      <c r="AG141" s="516" t="str">
        <f t="shared" si="188"/>
        <v>-</v>
      </c>
      <c r="AH141" s="516" t="str">
        <f t="shared" si="188"/>
        <v>-</v>
      </c>
      <c r="AI141" s="516" t="str">
        <f t="shared" si="188"/>
        <v>-</v>
      </c>
      <c r="AJ141" s="516" t="str">
        <f t="shared" si="188"/>
        <v>-</v>
      </c>
      <c r="AK141" s="516" t="str">
        <f t="shared" si="188"/>
        <v>-</v>
      </c>
      <c r="AL141" s="516" t="str">
        <f t="shared" si="188"/>
        <v>-</v>
      </c>
      <c r="AM141" s="516" t="str">
        <f t="shared" si="188"/>
        <v>-</v>
      </c>
      <c r="AN141" s="516" t="str">
        <f t="shared" si="189"/>
        <v>-</v>
      </c>
      <c r="AO141" s="516" t="str">
        <f t="shared" si="189"/>
        <v>-</v>
      </c>
      <c r="AP141" s="516" t="str">
        <f t="shared" si="189"/>
        <v>-</v>
      </c>
      <c r="AQ141" s="516" t="str">
        <f t="shared" si="189"/>
        <v>-</v>
      </c>
      <c r="AR141" s="516" t="str">
        <f t="shared" si="189"/>
        <v>-</v>
      </c>
      <c r="AS141" s="516" t="str">
        <f t="shared" si="189"/>
        <v>-</v>
      </c>
      <c r="AT141" s="516" t="str">
        <f t="shared" si="189"/>
        <v>-</v>
      </c>
      <c r="AU141" s="516" t="str">
        <f t="shared" si="189"/>
        <v>-</v>
      </c>
      <c r="AV141" s="516" t="str">
        <f t="shared" si="189"/>
        <v>-</v>
      </c>
      <c r="AW141" s="516" t="str">
        <f t="shared" si="189"/>
        <v>-</v>
      </c>
      <c r="AX141" s="516" t="str">
        <f t="shared" si="190"/>
        <v>-</v>
      </c>
      <c r="AY141" s="516" t="str">
        <f t="shared" si="190"/>
        <v>-</v>
      </c>
      <c r="AZ141" s="516" t="str">
        <f t="shared" si="190"/>
        <v>-</v>
      </c>
      <c r="BA141" s="516" t="str">
        <f t="shared" si="190"/>
        <v>-</v>
      </c>
      <c r="BB141" s="516" t="str">
        <f t="shared" si="190"/>
        <v>-</v>
      </c>
      <c r="BC141" s="516" t="str">
        <f t="shared" si="190"/>
        <v>-</v>
      </c>
      <c r="BD141" s="516" t="str">
        <f t="shared" si="190"/>
        <v>-</v>
      </c>
      <c r="BE141" s="516" t="str">
        <f t="shared" si="190"/>
        <v>-</v>
      </c>
      <c r="BF141" s="516" t="str">
        <f t="shared" si="190"/>
        <v>-</v>
      </c>
      <c r="BG141" s="516" t="str">
        <f t="shared" si="190"/>
        <v>-</v>
      </c>
      <c r="BH141" s="516" t="str">
        <f t="shared" si="191"/>
        <v>-</v>
      </c>
      <c r="BI141" s="516" t="str">
        <f t="shared" si="191"/>
        <v>-</v>
      </c>
      <c r="BJ141" s="516" t="str">
        <f t="shared" si="191"/>
        <v>-</v>
      </c>
      <c r="BK141" s="516" t="str">
        <f t="shared" si="191"/>
        <v>-</v>
      </c>
      <c r="BL141" s="516" t="str">
        <f t="shared" si="191"/>
        <v>-</v>
      </c>
      <c r="BM141" s="516" t="str">
        <f t="shared" si="191"/>
        <v>-</v>
      </c>
      <c r="BN141" s="516" t="str">
        <f t="shared" si="191"/>
        <v>-</v>
      </c>
      <c r="BO141" s="516" t="str">
        <f t="shared" si="191"/>
        <v>-</v>
      </c>
      <c r="BP141" s="516" t="str">
        <f t="shared" si="191"/>
        <v>-</v>
      </c>
      <c r="BQ141" s="516" t="str">
        <f t="shared" si="191"/>
        <v>-</v>
      </c>
      <c r="BR141" s="516" t="str">
        <f t="shared" si="183"/>
        <v>-------</v>
      </c>
      <c r="BS141" s="516" t="str">
        <f t="shared" si="184"/>
        <v>-</v>
      </c>
      <c r="BT141" s="454" t="str">
        <f>IF(INDEX(BR:BR,ROW())&lt;&gt;"-------",VLOOKUP($BR141,'CS Protocol Def'!$B:$O,12,FALSE),"-")</f>
        <v>-</v>
      </c>
      <c r="BU141" s="454" t="str">
        <f>IF(INDEX(BR:BR,ROW())&lt;&gt;"-------",VLOOKUP(INDEX(BR:BR,ROW()),'CS Protocol Def'!$B:$O,13,FALSE),"-")</f>
        <v>-</v>
      </c>
      <c r="BV141" s="454" t="str">
        <f>IF(INDEX(BR:BR,ROW())&lt;&gt;"-------",VLOOKUP($BR141,'CS Protocol Def'!$B:$P,15,FALSE),"-")</f>
        <v>-</v>
      </c>
      <c r="BW141" s="455" t="str">
        <f t="shared" si="185"/>
        <v>-</v>
      </c>
      <c r="BX141" s="515" t="str">
        <f>IF(INDEX(BR:BR,ROW())&lt;&gt;"-------",VLOOKUP($BR141,'CS Protocol Def'!$B:$Q,16,FALSE),"-")</f>
        <v>-</v>
      </c>
      <c r="BY141" s="455" t="str">
        <f>IF(INDEX(BR:BR,ROW())&lt;&gt;"-------",VLOOKUP(TEXT(BIN2DEC(CONCATENATE(K141,L141,M141,N141,O141,P141,Q141,R141,S141,T141)),"#"),'Country Codes'!A:B,2,FALSE),"-")</f>
        <v>-</v>
      </c>
      <c r="BZ141" s="491" t="str">
        <f>IF(BT141=BZ$3,VLOOKUP(CONCATENATE(X141,Y141,Z141,AA141,AB141,AC141),Characters!$B$3:$F$41,5,FALSE)&amp;
VLOOKUP(CONCATENATE(AD141,AE141,AF141,AG141,AH141,AI141),Characters!$B$3:$F$41,5,FALSE)&amp;
VLOOKUP(CONCATENATE(AJ141,AK141,AL141,AM141,AN141,AO141),Characters!$B$3:$F$41,5,FALSE)&amp;
VLOOKUP(CONCATENATE(AP141,AQ141,AR141,AS141,AT141,AU141),Characters!$B$3:$F$41,5,FALSE)&amp;
VLOOKUP(CONCATENATE(AV141,AW141,AX141,AY141,AZ141,BA141),Characters!$B$3:$F$41,5,FALSE)&amp;
VLOOKUP(CONCATENATE(BB141,BC141,BD141,BE141,BF141,BG141),Characters!$B$3:$F$41,5,FALSE)&amp;
VLOOKUP(CONCATENATE(BH141,BI141,BJ141,BK141,BL141,BM141),Characters!$B$3:$F$41,5,FALSE),"-")</f>
        <v>-</v>
      </c>
      <c r="CA141" s="471" t="str">
        <f t="shared" si="159"/>
        <v>-</v>
      </c>
      <c r="CB141" s="473" t="str">
        <f t="shared" si="160"/>
        <v>-</v>
      </c>
      <c r="CC141" s="475" t="str">
        <f t="shared" si="161"/>
        <v>-</v>
      </c>
      <c r="CD141" s="476" t="str">
        <f t="shared" si="162"/>
        <v>-</v>
      </c>
      <c r="CE141" s="476" t="str">
        <f t="shared" si="163"/>
        <v>-</v>
      </c>
      <c r="CF141" s="476" t="str">
        <f t="shared" si="164"/>
        <v>-</v>
      </c>
      <c r="CG141" s="476" t="str">
        <f t="shared" si="165"/>
        <v>-</v>
      </c>
      <c r="CH141" s="478" t="str">
        <f t="shared" si="166"/>
        <v>-</v>
      </c>
      <c r="CI141" s="480" t="str">
        <f t="shared" si="167"/>
        <v>-</v>
      </c>
      <c r="CJ141" s="480" t="str">
        <f t="shared" si="168"/>
        <v>-</v>
      </c>
      <c r="CK141" s="480" t="str">
        <f t="shared" si="169"/>
        <v>-</v>
      </c>
      <c r="CL141" s="480" t="str">
        <f t="shared" si="170"/>
        <v>-</v>
      </c>
      <c r="CM141" s="482" t="str">
        <f t="shared" si="171"/>
        <v>-</v>
      </c>
      <c r="CN141" s="483" t="str">
        <f t="shared" si="172"/>
        <v>-</v>
      </c>
      <c r="CO141" s="483" t="str">
        <f t="shared" si="173"/>
        <v>-</v>
      </c>
      <c r="CP141" s="483" t="str">
        <f t="shared" si="174"/>
        <v>-</v>
      </c>
      <c r="CQ141" s="493" t="str">
        <f t="shared" si="175"/>
        <v>-</v>
      </c>
      <c r="CR141" s="487" t="str">
        <f t="shared" si="176"/>
        <v>-</v>
      </c>
      <c r="CS141" s="490" t="str">
        <f t="shared" si="177"/>
        <v>-</v>
      </c>
      <c r="CT141" s="485" t="str">
        <f t="shared" si="178"/>
        <v>-</v>
      </c>
      <c r="CU141" s="485" t="str">
        <f t="shared" si="179"/>
        <v>-</v>
      </c>
      <c r="CV141" s="489" t="str">
        <f t="shared" si="180"/>
        <v>-</v>
      </c>
    </row>
    <row r="142" spans="6:100" x14ac:dyDescent="0.2">
      <c r="F142" s="495" t="str">
        <f t="shared" si="158"/>
        <v>-</v>
      </c>
      <c r="G142" s="495">
        <f t="shared" si="181"/>
        <v>0</v>
      </c>
      <c r="I142" s="456" t="str">
        <f t="shared" si="182"/>
        <v>-</v>
      </c>
      <c r="J142" s="516" t="str">
        <f t="shared" si="186"/>
        <v>-</v>
      </c>
      <c r="K142" s="516" t="str">
        <f t="shared" si="186"/>
        <v>-</v>
      </c>
      <c r="L142" s="516" t="str">
        <f t="shared" si="186"/>
        <v>-</v>
      </c>
      <c r="M142" s="516" t="str">
        <f t="shared" si="186"/>
        <v>-</v>
      </c>
      <c r="N142" s="516" t="str">
        <f t="shared" si="186"/>
        <v>-</v>
      </c>
      <c r="O142" s="516" t="str">
        <f t="shared" si="186"/>
        <v>-</v>
      </c>
      <c r="P142" s="516" t="str">
        <f t="shared" si="186"/>
        <v>-</v>
      </c>
      <c r="Q142" s="516" t="str">
        <f t="shared" si="186"/>
        <v>-</v>
      </c>
      <c r="R142" s="516" t="str">
        <f t="shared" si="186"/>
        <v>-</v>
      </c>
      <c r="S142" s="516" t="str">
        <f t="shared" si="186"/>
        <v>-</v>
      </c>
      <c r="T142" s="516" t="str">
        <f t="shared" si="187"/>
        <v>-</v>
      </c>
      <c r="U142" s="516" t="str">
        <f t="shared" si="187"/>
        <v>-</v>
      </c>
      <c r="V142" s="516" t="str">
        <f t="shared" si="187"/>
        <v>-</v>
      </c>
      <c r="W142" s="516" t="str">
        <f t="shared" si="187"/>
        <v>-</v>
      </c>
      <c r="X142" s="516" t="str">
        <f t="shared" si="187"/>
        <v>-</v>
      </c>
      <c r="Y142" s="516" t="str">
        <f t="shared" si="187"/>
        <v>-</v>
      </c>
      <c r="Z142" s="516" t="str">
        <f t="shared" si="187"/>
        <v>-</v>
      </c>
      <c r="AA142" s="516" t="str">
        <f t="shared" si="187"/>
        <v>-</v>
      </c>
      <c r="AB142" s="516" t="str">
        <f t="shared" si="187"/>
        <v>-</v>
      </c>
      <c r="AC142" s="516" t="str">
        <f t="shared" si="187"/>
        <v>-</v>
      </c>
      <c r="AD142" s="516" t="str">
        <f t="shared" si="188"/>
        <v>-</v>
      </c>
      <c r="AE142" s="516" t="str">
        <f t="shared" si="188"/>
        <v>-</v>
      </c>
      <c r="AF142" s="516" t="str">
        <f t="shared" si="188"/>
        <v>-</v>
      </c>
      <c r="AG142" s="516" t="str">
        <f t="shared" si="188"/>
        <v>-</v>
      </c>
      <c r="AH142" s="516" t="str">
        <f t="shared" si="188"/>
        <v>-</v>
      </c>
      <c r="AI142" s="516" t="str">
        <f t="shared" si="188"/>
        <v>-</v>
      </c>
      <c r="AJ142" s="516" t="str">
        <f t="shared" si="188"/>
        <v>-</v>
      </c>
      <c r="AK142" s="516" t="str">
        <f t="shared" si="188"/>
        <v>-</v>
      </c>
      <c r="AL142" s="516" t="str">
        <f t="shared" si="188"/>
        <v>-</v>
      </c>
      <c r="AM142" s="516" t="str">
        <f t="shared" si="188"/>
        <v>-</v>
      </c>
      <c r="AN142" s="516" t="str">
        <f t="shared" si="189"/>
        <v>-</v>
      </c>
      <c r="AO142" s="516" t="str">
        <f t="shared" si="189"/>
        <v>-</v>
      </c>
      <c r="AP142" s="516" t="str">
        <f t="shared" si="189"/>
        <v>-</v>
      </c>
      <c r="AQ142" s="516" t="str">
        <f t="shared" si="189"/>
        <v>-</v>
      </c>
      <c r="AR142" s="516" t="str">
        <f t="shared" si="189"/>
        <v>-</v>
      </c>
      <c r="AS142" s="516" t="str">
        <f t="shared" si="189"/>
        <v>-</v>
      </c>
      <c r="AT142" s="516" t="str">
        <f t="shared" si="189"/>
        <v>-</v>
      </c>
      <c r="AU142" s="516" t="str">
        <f t="shared" si="189"/>
        <v>-</v>
      </c>
      <c r="AV142" s="516" t="str">
        <f t="shared" si="189"/>
        <v>-</v>
      </c>
      <c r="AW142" s="516" t="str">
        <f t="shared" si="189"/>
        <v>-</v>
      </c>
      <c r="AX142" s="516" t="str">
        <f t="shared" si="190"/>
        <v>-</v>
      </c>
      <c r="AY142" s="516" t="str">
        <f t="shared" si="190"/>
        <v>-</v>
      </c>
      <c r="AZ142" s="516" t="str">
        <f t="shared" si="190"/>
        <v>-</v>
      </c>
      <c r="BA142" s="516" t="str">
        <f t="shared" si="190"/>
        <v>-</v>
      </c>
      <c r="BB142" s="516" t="str">
        <f t="shared" si="190"/>
        <v>-</v>
      </c>
      <c r="BC142" s="516" t="str">
        <f t="shared" si="190"/>
        <v>-</v>
      </c>
      <c r="BD142" s="516" t="str">
        <f t="shared" si="190"/>
        <v>-</v>
      </c>
      <c r="BE142" s="516" t="str">
        <f t="shared" si="190"/>
        <v>-</v>
      </c>
      <c r="BF142" s="516" t="str">
        <f t="shared" si="190"/>
        <v>-</v>
      </c>
      <c r="BG142" s="516" t="str">
        <f t="shared" si="190"/>
        <v>-</v>
      </c>
      <c r="BH142" s="516" t="str">
        <f t="shared" si="191"/>
        <v>-</v>
      </c>
      <c r="BI142" s="516" t="str">
        <f t="shared" si="191"/>
        <v>-</v>
      </c>
      <c r="BJ142" s="516" t="str">
        <f t="shared" si="191"/>
        <v>-</v>
      </c>
      <c r="BK142" s="516" t="str">
        <f t="shared" si="191"/>
        <v>-</v>
      </c>
      <c r="BL142" s="516" t="str">
        <f t="shared" si="191"/>
        <v>-</v>
      </c>
      <c r="BM142" s="516" t="str">
        <f t="shared" si="191"/>
        <v>-</v>
      </c>
      <c r="BN142" s="516" t="str">
        <f t="shared" si="191"/>
        <v>-</v>
      </c>
      <c r="BO142" s="516" t="str">
        <f t="shared" si="191"/>
        <v>-</v>
      </c>
      <c r="BP142" s="516" t="str">
        <f t="shared" si="191"/>
        <v>-</v>
      </c>
      <c r="BQ142" s="516" t="str">
        <f t="shared" si="191"/>
        <v>-</v>
      </c>
      <c r="BR142" s="516" t="str">
        <f t="shared" si="183"/>
        <v>-------</v>
      </c>
      <c r="BS142" s="516" t="str">
        <f t="shared" si="184"/>
        <v>-</v>
      </c>
      <c r="BT142" s="454" t="str">
        <f>IF(INDEX(BR:BR,ROW())&lt;&gt;"-------",VLOOKUP($BR142,'CS Protocol Def'!$B:$O,12,FALSE),"-")</f>
        <v>-</v>
      </c>
      <c r="BU142" s="454" t="str">
        <f>IF(INDEX(BR:BR,ROW())&lt;&gt;"-------",VLOOKUP(INDEX(BR:BR,ROW()),'CS Protocol Def'!$B:$O,13,FALSE),"-")</f>
        <v>-</v>
      </c>
      <c r="BV142" s="454" t="str">
        <f>IF(INDEX(BR:BR,ROW())&lt;&gt;"-------",VLOOKUP($BR142,'CS Protocol Def'!$B:$P,15,FALSE),"-")</f>
        <v>-</v>
      </c>
      <c r="BW142" s="455" t="str">
        <f t="shared" si="185"/>
        <v>-</v>
      </c>
      <c r="BX142" s="515" t="str">
        <f>IF(INDEX(BR:BR,ROW())&lt;&gt;"-------",VLOOKUP($BR142,'CS Protocol Def'!$B:$Q,16,FALSE),"-")</f>
        <v>-</v>
      </c>
      <c r="BY142" s="455" t="str">
        <f>IF(INDEX(BR:BR,ROW())&lt;&gt;"-------",VLOOKUP(TEXT(BIN2DEC(CONCATENATE(K142,L142,M142,N142,O142,P142,Q142,R142,S142,T142)),"#"),'Country Codes'!A:B,2,FALSE),"-")</f>
        <v>-</v>
      </c>
      <c r="BZ142" s="491" t="str">
        <f>IF(BT142=BZ$3,VLOOKUP(CONCATENATE(X142,Y142,Z142,AA142,AB142,AC142),Characters!$B$3:$F$41,5,FALSE)&amp;
VLOOKUP(CONCATENATE(AD142,AE142,AF142,AG142,AH142,AI142),Characters!$B$3:$F$41,5,FALSE)&amp;
VLOOKUP(CONCATENATE(AJ142,AK142,AL142,AM142,AN142,AO142),Characters!$B$3:$F$41,5,FALSE)&amp;
VLOOKUP(CONCATENATE(AP142,AQ142,AR142,AS142,AT142,AU142),Characters!$B$3:$F$41,5,FALSE)&amp;
VLOOKUP(CONCATENATE(AV142,AW142,AX142,AY142,AZ142,BA142),Characters!$B$3:$F$41,5,FALSE)&amp;
VLOOKUP(CONCATENATE(BB142,BC142,BD142,BE142,BF142,BG142),Characters!$B$3:$F$41,5,FALSE)&amp;
VLOOKUP(CONCATENATE(BH142,BI142,BJ142,BK142,BL142,BM142),Characters!$B$3:$F$41,5,FALSE),"-")</f>
        <v>-</v>
      </c>
      <c r="CA142" s="471" t="str">
        <f t="shared" si="159"/>
        <v>-</v>
      </c>
      <c r="CB142" s="473" t="str">
        <f t="shared" si="160"/>
        <v>-</v>
      </c>
      <c r="CC142" s="475" t="str">
        <f t="shared" si="161"/>
        <v>-</v>
      </c>
      <c r="CD142" s="476" t="str">
        <f t="shared" si="162"/>
        <v>-</v>
      </c>
      <c r="CE142" s="476" t="str">
        <f t="shared" si="163"/>
        <v>-</v>
      </c>
      <c r="CF142" s="476" t="str">
        <f t="shared" si="164"/>
        <v>-</v>
      </c>
      <c r="CG142" s="476" t="str">
        <f t="shared" si="165"/>
        <v>-</v>
      </c>
      <c r="CH142" s="478" t="str">
        <f t="shared" si="166"/>
        <v>-</v>
      </c>
      <c r="CI142" s="480" t="str">
        <f t="shared" si="167"/>
        <v>-</v>
      </c>
      <c r="CJ142" s="480" t="str">
        <f t="shared" si="168"/>
        <v>-</v>
      </c>
      <c r="CK142" s="480" t="str">
        <f t="shared" si="169"/>
        <v>-</v>
      </c>
      <c r="CL142" s="480" t="str">
        <f t="shared" si="170"/>
        <v>-</v>
      </c>
      <c r="CM142" s="482" t="str">
        <f t="shared" si="171"/>
        <v>-</v>
      </c>
      <c r="CN142" s="483" t="str">
        <f t="shared" si="172"/>
        <v>-</v>
      </c>
      <c r="CO142" s="483" t="str">
        <f t="shared" si="173"/>
        <v>-</v>
      </c>
      <c r="CP142" s="483" t="str">
        <f t="shared" si="174"/>
        <v>-</v>
      </c>
      <c r="CQ142" s="493" t="str">
        <f t="shared" si="175"/>
        <v>-</v>
      </c>
      <c r="CR142" s="487" t="str">
        <f t="shared" si="176"/>
        <v>-</v>
      </c>
      <c r="CS142" s="490" t="str">
        <f t="shared" si="177"/>
        <v>-</v>
      </c>
      <c r="CT142" s="485" t="str">
        <f t="shared" si="178"/>
        <v>-</v>
      </c>
      <c r="CU142" s="485" t="str">
        <f t="shared" si="179"/>
        <v>-</v>
      </c>
      <c r="CV142" s="489" t="str">
        <f t="shared" si="180"/>
        <v>-</v>
      </c>
    </row>
    <row r="143" spans="6:100" x14ac:dyDescent="0.2">
      <c r="F143" s="495" t="str">
        <f t="shared" si="158"/>
        <v>-</v>
      </c>
      <c r="G143" s="495">
        <f t="shared" si="181"/>
        <v>0</v>
      </c>
      <c r="I143" s="456" t="str">
        <f t="shared" si="182"/>
        <v>-</v>
      </c>
      <c r="J143" s="516" t="str">
        <f t="shared" si="186"/>
        <v>-</v>
      </c>
      <c r="K143" s="516" t="str">
        <f t="shared" si="186"/>
        <v>-</v>
      </c>
      <c r="L143" s="516" t="str">
        <f t="shared" si="186"/>
        <v>-</v>
      </c>
      <c r="M143" s="516" t="str">
        <f t="shared" si="186"/>
        <v>-</v>
      </c>
      <c r="N143" s="516" t="str">
        <f t="shared" si="186"/>
        <v>-</v>
      </c>
      <c r="O143" s="516" t="str">
        <f t="shared" si="186"/>
        <v>-</v>
      </c>
      <c r="P143" s="516" t="str">
        <f t="shared" si="186"/>
        <v>-</v>
      </c>
      <c r="Q143" s="516" t="str">
        <f t="shared" si="186"/>
        <v>-</v>
      </c>
      <c r="R143" s="516" t="str">
        <f t="shared" si="186"/>
        <v>-</v>
      </c>
      <c r="S143" s="516" t="str">
        <f t="shared" si="186"/>
        <v>-</v>
      </c>
      <c r="T143" s="516" t="str">
        <f t="shared" si="187"/>
        <v>-</v>
      </c>
      <c r="U143" s="516" t="str">
        <f t="shared" si="187"/>
        <v>-</v>
      </c>
      <c r="V143" s="516" t="str">
        <f t="shared" si="187"/>
        <v>-</v>
      </c>
      <c r="W143" s="516" t="str">
        <f t="shared" si="187"/>
        <v>-</v>
      </c>
      <c r="X143" s="516" t="str">
        <f t="shared" si="187"/>
        <v>-</v>
      </c>
      <c r="Y143" s="516" t="str">
        <f t="shared" si="187"/>
        <v>-</v>
      </c>
      <c r="Z143" s="516" t="str">
        <f t="shared" si="187"/>
        <v>-</v>
      </c>
      <c r="AA143" s="516" t="str">
        <f t="shared" si="187"/>
        <v>-</v>
      </c>
      <c r="AB143" s="516" t="str">
        <f t="shared" si="187"/>
        <v>-</v>
      </c>
      <c r="AC143" s="516" t="str">
        <f t="shared" si="187"/>
        <v>-</v>
      </c>
      <c r="AD143" s="516" t="str">
        <f t="shared" si="188"/>
        <v>-</v>
      </c>
      <c r="AE143" s="516" t="str">
        <f t="shared" si="188"/>
        <v>-</v>
      </c>
      <c r="AF143" s="516" t="str">
        <f t="shared" si="188"/>
        <v>-</v>
      </c>
      <c r="AG143" s="516" t="str">
        <f t="shared" si="188"/>
        <v>-</v>
      </c>
      <c r="AH143" s="516" t="str">
        <f t="shared" si="188"/>
        <v>-</v>
      </c>
      <c r="AI143" s="516" t="str">
        <f t="shared" si="188"/>
        <v>-</v>
      </c>
      <c r="AJ143" s="516" t="str">
        <f t="shared" si="188"/>
        <v>-</v>
      </c>
      <c r="AK143" s="516" t="str">
        <f t="shared" si="188"/>
        <v>-</v>
      </c>
      <c r="AL143" s="516" t="str">
        <f t="shared" si="188"/>
        <v>-</v>
      </c>
      <c r="AM143" s="516" t="str">
        <f t="shared" si="188"/>
        <v>-</v>
      </c>
      <c r="AN143" s="516" t="str">
        <f t="shared" si="189"/>
        <v>-</v>
      </c>
      <c r="AO143" s="516" t="str">
        <f t="shared" si="189"/>
        <v>-</v>
      </c>
      <c r="AP143" s="516" t="str">
        <f t="shared" si="189"/>
        <v>-</v>
      </c>
      <c r="AQ143" s="516" t="str">
        <f t="shared" si="189"/>
        <v>-</v>
      </c>
      <c r="AR143" s="516" t="str">
        <f t="shared" si="189"/>
        <v>-</v>
      </c>
      <c r="AS143" s="516" t="str">
        <f t="shared" si="189"/>
        <v>-</v>
      </c>
      <c r="AT143" s="516" t="str">
        <f t="shared" si="189"/>
        <v>-</v>
      </c>
      <c r="AU143" s="516" t="str">
        <f t="shared" si="189"/>
        <v>-</v>
      </c>
      <c r="AV143" s="516" t="str">
        <f t="shared" si="189"/>
        <v>-</v>
      </c>
      <c r="AW143" s="516" t="str">
        <f t="shared" si="189"/>
        <v>-</v>
      </c>
      <c r="AX143" s="516" t="str">
        <f t="shared" si="190"/>
        <v>-</v>
      </c>
      <c r="AY143" s="516" t="str">
        <f t="shared" si="190"/>
        <v>-</v>
      </c>
      <c r="AZ143" s="516" t="str">
        <f t="shared" si="190"/>
        <v>-</v>
      </c>
      <c r="BA143" s="516" t="str">
        <f t="shared" si="190"/>
        <v>-</v>
      </c>
      <c r="BB143" s="516" t="str">
        <f t="shared" si="190"/>
        <v>-</v>
      </c>
      <c r="BC143" s="516" t="str">
        <f t="shared" si="190"/>
        <v>-</v>
      </c>
      <c r="BD143" s="516" t="str">
        <f t="shared" si="190"/>
        <v>-</v>
      </c>
      <c r="BE143" s="516" t="str">
        <f t="shared" si="190"/>
        <v>-</v>
      </c>
      <c r="BF143" s="516" t="str">
        <f t="shared" si="190"/>
        <v>-</v>
      </c>
      <c r="BG143" s="516" t="str">
        <f t="shared" si="190"/>
        <v>-</v>
      </c>
      <c r="BH143" s="516" t="str">
        <f t="shared" si="191"/>
        <v>-</v>
      </c>
      <c r="BI143" s="516" t="str">
        <f t="shared" si="191"/>
        <v>-</v>
      </c>
      <c r="BJ143" s="516" t="str">
        <f t="shared" si="191"/>
        <v>-</v>
      </c>
      <c r="BK143" s="516" t="str">
        <f t="shared" si="191"/>
        <v>-</v>
      </c>
      <c r="BL143" s="516" t="str">
        <f t="shared" si="191"/>
        <v>-</v>
      </c>
      <c r="BM143" s="516" t="str">
        <f t="shared" si="191"/>
        <v>-</v>
      </c>
      <c r="BN143" s="516" t="str">
        <f t="shared" si="191"/>
        <v>-</v>
      </c>
      <c r="BO143" s="516" t="str">
        <f t="shared" si="191"/>
        <v>-</v>
      </c>
      <c r="BP143" s="516" t="str">
        <f t="shared" si="191"/>
        <v>-</v>
      </c>
      <c r="BQ143" s="516" t="str">
        <f t="shared" si="191"/>
        <v>-</v>
      </c>
      <c r="BR143" s="516" t="str">
        <f t="shared" si="183"/>
        <v>-------</v>
      </c>
      <c r="BS143" s="516" t="str">
        <f t="shared" si="184"/>
        <v>-</v>
      </c>
      <c r="BT143" s="454" t="str">
        <f>IF(INDEX(BR:BR,ROW())&lt;&gt;"-------",VLOOKUP($BR143,'CS Protocol Def'!$B:$O,12,FALSE),"-")</f>
        <v>-</v>
      </c>
      <c r="BU143" s="454" t="str">
        <f>IF(INDEX(BR:BR,ROW())&lt;&gt;"-------",VLOOKUP(INDEX(BR:BR,ROW()),'CS Protocol Def'!$B:$O,13,FALSE),"-")</f>
        <v>-</v>
      </c>
      <c r="BV143" s="454" t="str">
        <f>IF(INDEX(BR:BR,ROW())&lt;&gt;"-------",VLOOKUP($BR143,'CS Protocol Def'!$B:$P,15,FALSE),"-")</f>
        <v>-</v>
      </c>
      <c r="BW143" s="455" t="str">
        <f t="shared" si="185"/>
        <v>-</v>
      </c>
      <c r="BX143" s="515" t="str">
        <f>IF(INDEX(BR:BR,ROW())&lt;&gt;"-------",VLOOKUP($BR143,'CS Protocol Def'!$B:$Q,16,FALSE),"-")</f>
        <v>-</v>
      </c>
      <c r="BY143" s="455" t="str">
        <f>IF(INDEX(BR:BR,ROW())&lt;&gt;"-------",VLOOKUP(TEXT(BIN2DEC(CONCATENATE(K143,L143,M143,N143,O143,P143,Q143,R143,S143,T143)),"#"),'Country Codes'!A:B,2,FALSE),"-")</f>
        <v>-</v>
      </c>
      <c r="BZ143" s="491" t="str">
        <f>IF(BT143=BZ$3,VLOOKUP(CONCATENATE(X143,Y143,Z143,AA143,AB143,AC143),Characters!$B$3:$F$41,5,FALSE)&amp;
VLOOKUP(CONCATENATE(AD143,AE143,AF143,AG143,AH143,AI143),Characters!$B$3:$F$41,5,FALSE)&amp;
VLOOKUP(CONCATENATE(AJ143,AK143,AL143,AM143,AN143,AO143),Characters!$B$3:$F$41,5,FALSE)&amp;
VLOOKUP(CONCATENATE(AP143,AQ143,AR143,AS143,AT143,AU143),Characters!$B$3:$F$41,5,FALSE)&amp;
VLOOKUP(CONCATENATE(AV143,AW143,AX143,AY143,AZ143,BA143),Characters!$B$3:$F$41,5,FALSE)&amp;
VLOOKUP(CONCATENATE(BB143,BC143,BD143,BE143,BF143,BG143),Characters!$B$3:$F$41,5,FALSE)&amp;
VLOOKUP(CONCATENATE(BH143,BI143,BJ143,BK143,BL143,BM143),Characters!$B$3:$F$41,5,FALSE),"-")</f>
        <v>-</v>
      </c>
      <c r="CA143" s="471" t="str">
        <f t="shared" si="159"/>
        <v>-</v>
      </c>
      <c r="CB143" s="473" t="str">
        <f t="shared" si="160"/>
        <v>-</v>
      </c>
      <c r="CC143" s="475" t="str">
        <f t="shared" si="161"/>
        <v>-</v>
      </c>
      <c r="CD143" s="476" t="str">
        <f t="shared" si="162"/>
        <v>-</v>
      </c>
      <c r="CE143" s="476" t="str">
        <f t="shared" si="163"/>
        <v>-</v>
      </c>
      <c r="CF143" s="476" t="str">
        <f t="shared" si="164"/>
        <v>-</v>
      </c>
      <c r="CG143" s="476" t="str">
        <f t="shared" si="165"/>
        <v>-</v>
      </c>
      <c r="CH143" s="478" t="str">
        <f t="shared" si="166"/>
        <v>-</v>
      </c>
      <c r="CI143" s="480" t="str">
        <f t="shared" si="167"/>
        <v>-</v>
      </c>
      <c r="CJ143" s="480" t="str">
        <f t="shared" si="168"/>
        <v>-</v>
      </c>
      <c r="CK143" s="480" t="str">
        <f t="shared" si="169"/>
        <v>-</v>
      </c>
      <c r="CL143" s="480" t="str">
        <f t="shared" si="170"/>
        <v>-</v>
      </c>
      <c r="CM143" s="482" t="str">
        <f t="shared" si="171"/>
        <v>-</v>
      </c>
      <c r="CN143" s="483" t="str">
        <f t="shared" si="172"/>
        <v>-</v>
      </c>
      <c r="CO143" s="483" t="str">
        <f t="shared" si="173"/>
        <v>-</v>
      </c>
      <c r="CP143" s="483" t="str">
        <f t="shared" si="174"/>
        <v>-</v>
      </c>
      <c r="CQ143" s="493" t="str">
        <f t="shared" si="175"/>
        <v>-</v>
      </c>
      <c r="CR143" s="487" t="str">
        <f t="shared" si="176"/>
        <v>-</v>
      </c>
      <c r="CS143" s="490" t="str">
        <f t="shared" si="177"/>
        <v>-</v>
      </c>
      <c r="CT143" s="485" t="str">
        <f t="shared" si="178"/>
        <v>-</v>
      </c>
      <c r="CU143" s="485" t="str">
        <f t="shared" si="179"/>
        <v>-</v>
      </c>
      <c r="CV143" s="489" t="str">
        <f t="shared" si="180"/>
        <v>-</v>
      </c>
    </row>
    <row r="144" spans="6:100" x14ac:dyDescent="0.2">
      <c r="F144" s="495" t="str">
        <f t="shared" si="158"/>
        <v>-</v>
      </c>
      <c r="G144" s="495">
        <f t="shared" si="181"/>
        <v>0</v>
      </c>
      <c r="I144" s="456" t="str">
        <f t="shared" si="182"/>
        <v>-</v>
      </c>
      <c r="J144" s="516" t="str">
        <f t="shared" si="186"/>
        <v>-</v>
      </c>
      <c r="K144" s="516" t="str">
        <f t="shared" si="186"/>
        <v>-</v>
      </c>
      <c r="L144" s="516" t="str">
        <f t="shared" si="186"/>
        <v>-</v>
      </c>
      <c r="M144" s="516" t="str">
        <f t="shared" si="186"/>
        <v>-</v>
      </c>
      <c r="N144" s="516" t="str">
        <f t="shared" si="186"/>
        <v>-</v>
      </c>
      <c r="O144" s="516" t="str">
        <f t="shared" si="186"/>
        <v>-</v>
      </c>
      <c r="P144" s="516" t="str">
        <f t="shared" si="186"/>
        <v>-</v>
      </c>
      <c r="Q144" s="516" t="str">
        <f t="shared" si="186"/>
        <v>-</v>
      </c>
      <c r="R144" s="516" t="str">
        <f t="shared" si="186"/>
        <v>-</v>
      </c>
      <c r="S144" s="516" t="str">
        <f t="shared" si="186"/>
        <v>-</v>
      </c>
      <c r="T144" s="516" t="str">
        <f t="shared" si="187"/>
        <v>-</v>
      </c>
      <c r="U144" s="516" t="str">
        <f t="shared" si="187"/>
        <v>-</v>
      </c>
      <c r="V144" s="516" t="str">
        <f t="shared" si="187"/>
        <v>-</v>
      </c>
      <c r="W144" s="516" t="str">
        <f t="shared" si="187"/>
        <v>-</v>
      </c>
      <c r="X144" s="516" t="str">
        <f t="shared" si="187"/>
        <v>-</v>
      </c>
      <c r="Y144" s="516" t="str">
        <f t="shared" si="187"/>
        <v>-</v>
      </c>
      <c r="Z144" s="516" t="str">
        <f t="shared" si="187"/>
        <v>-</v>
      </c>
      <c r="AA144" s="516" t="str">
        <f t="shared" si="187"/>
        <v>-</v>
      </c>
      <c r="AB144" s="516" t="str">
        <f t="shared" si="187"/>
        <v>-</v>
      </c>
      <c r="AC144" s="516" t="str">
        <f t="shared" si="187"/>
        <v>-</v>
      </c>
      <c r="AD144" s="516" t="str">
        <f t="shared" si="188"/>
        <v>-</v>
      </c>
      <c r="AE144" s="516" t="str">
        <f t="shared" si="188"/>
        <v>-</v>
      </c>
      <c r="AF144" s="516" t="str">
        <f t="shared" si="188"/>
        <v>-</v>
      </c>
      <c r="AG144" s="516" t="str">
        <f t="shared" si="188"/>
        <v>-</v>
      </c>
      <c r="AH144" s="516" t="str">
        <f t="shared" si="188"/>
        <v>-</v>
      </c>
      <c r="AI144" s="516" t="str">
        <f t="shared" si="188"/>
        <v>-</v>
      </c>
      <c r="AJ144" s="516" t="str">
        <f t="shared" si="188"/>
        <v>-</v>
      </c>
      <c r="AK144" s="516" t="str">
        <f t="shared" si="188"/>
        <v>-</v>
      </c>
      <c r="AL144" s="516" t="str">
        <f t="shared" si="188"/>
        <v>-</v>
      </c>
      <c r="AM144" s="516" t="str">
        <f t="shared" si="188"/>
        <v>-</v>
      </c>
      <c r="AN144" s="516" t="str">
        <f t="shared" si="189"/>
        <v>-</v>
      </c>
      <c r="AO144" s="516" t="str">
        <f t="shared" si="189"/>
        <v>-</v>
      </c>
      <c r="AP144" s="516" t="str">
        <f t="shared" si="189"/>
        <v>-</v>
      </c>
      <c r="AQ144" s="516" t="str">
        <f t="shared" si="189"/>
        <v>-</v>
      </c>
      <c r="AR144" s="516" t="str">
        <f t="shared" si="189"/>
        <v>-</v>
      </c>
      <c r="AS144" s="516" t="str">
        <f t="shared" si="189"/>
        <v>-</v>
      </c>
      <c r="AT144" s="516" t="str">
        <f t="shared" si="189"/>
        <v>-</v>
      </c>
      <c r="AU144" s="516" t="str">
        <f t="shared" si="189"/>
        <v>-</v>
      </c>
      <c r="AV144" s="516" t="str">
        <f t="shared" si="189"/>
        <v>-</v>
      </c>
      <c r="AW144" s="516" t="str">
        <f t="shared" si="189"/>
        <v>-</v>
      </c>
      <c r="AX144" s="516" t="str">
        <f t="shared" si="190"/>
        <v>-</v>
      </c>
      <c r="AY144" s="516" t="str">
        <f t="shared" si="190"/>
        <v>-</v>
      </c>
      <c r="AZ144" s="516" t="str">
        <f t="shared" si="190"/>
        <v>-</v>
      </c>
      <c r="BA144" s="516" t="str">
        <f t="shared" si="190"/>
        <v>-</v>
      </c>
      <c r="BB144" s="516" t="str">
        <f t="shared" si="190"/>
        <v>-</v>
      </c>
      <c r="BC144" s="516" t="str">
        <f t="shared" si="190"/>
        <v>-</v>
      </c>
      <c r="BD144" s="516" t="str">
        <f t="shared" si="190"/>
        <v>-</v>
      </c>
      <c r="BE144" s="516" t="str">
        <f t="shared" si="190"/>
        <v>-</v>
      </c>
      <c r="BF144" s="516" t="str">
        <f t="shared" si="190"/>
        <v>-</v>
      </c>
      <c r="BG144" s="516" t="str">
        <f t="shared" si="190"/>
        <v>-</v>
      </c>
      <c r="BH144" s="516" t="str">
        <f t="shared" si="191"/>
        <v>-</v>
      </c>
      <c r="BI144" s="516" t="str">
        <f t="shared" si="191"/>
        <v>-</v>
      </c>
      <c r="BJ144" s="516" t="str">
        <f t="shared" si="191"/>
        <v>-</v>
      </c>
      <c r="BK144" s="516" t="str">
        <f t="shared" si="191"/>
        <v>-</v>
      </c>
      <c r="BL144" s="516" t="str">
        <f t="shared" si="191"/>
        <v>-</v>
      </c>
      <c r="BM144" s="516" t="str">
        <f t="shared" si="191"/>
        <v>-</v>
      </c>
      <c r="BN144" s="516" t="str">
        <f t="shared" si="191"/>
        <v>-</v>
      </c>
      <c r="BO144" s="516" t="str">
        <f t="shared" si="191"/>
        <v>-</v>
      </c>
      <c r="BP144" s="516" t="str">
        <f t="shared" si="191"/>
        <v>-</v>
      </c>
      <c r="BQ144" s="516" t="str">
        <f t="shared" si="191"/>
        <v>-</v>
      </c>
      <c r="BR144" s="516" t="str">
        <f t="shared" si="183"/>
        <v>-------</v>
      </c>
      <c r="BS144" s="516" t="str">
        <f t="shared" si="184"/>
        <v>-</v>
      </c>
      <c r="BT144" s="454" t="str">
        <f>IF(INDEX(BR:BR,ROW())&lt;&gt;"-------",VLOOKUP($BR144,'CS Protocol Def'!$B:$O,12,FALSE),"-")</f>
        <v>-</v>
      </c>
      <c r="BU144" s="454" t="str">
        <f>IF(INDEX(BR:BR,ROW())&lt;&gt;"-------",VLOOKUP(INDEX(BR:BR,ROW()),'CS Protocol Def'!$B:$O,13,FALSE),"-")</f>
        <v>-</v>
      </c>
      <c r="BV144" s="454" t="str">
        <f>IF(INDEX(BR:BR,ROW())&lt;&gt;"-------",VLOOKUP($BR144,'CS Protocol Def'!$B:$P,15,FALSE),"-")</f>
        <v>-</v>
      </c>
      <c r="BW144" s="455" t="str">
        <f t="shared" si="185"/>
        <v>-</v>
      </c>
      <c r="BX144" s="515" t="str">
        <f>IF(INDEX(BR:BR,ROW())&lt;&gt;"-------",VLOOKUP($BR144,'CS Protocol Def'!$B:$Q,16,FALSE),"-")</f>
        <v>-</v>
      </c>
      <c r="BY144" s="455" t="str">
        <f>IF(INDEX(BR:BR,ROW())&lt;&gt;"-------",VLOOKUP(TEXT(BIN2DEC(CONCATENATE(K144,L144,M144,N144,O144,P144,Q144,R144,S144,T144)),"#"),'Country Codes'!A:B,2,FALSE),"-")</f>
        <v>-</v>
      </c>
      <c r="BZ144" s="491" t="str">
        <f>IF(BT144=BZ$3,VLOOKUP(CONCATENATE(X144,Y144,Z144,AA144,AB144,AC144),Characters!$B$3:$F$41,5,FALSE)&amp;
VLOOKUP(CONCATENATE(AD144,AE144,AF144,AG144,AH144,AI144),Characters!$B$3:$F$41,5,FALSE)&amp;
VLOOKUP(CONCATENATE(AJ144,AK144,AL144,AM144,AN144,AO144),Characters!$B$3:$F$41,5,FALSE)&amp;
VLOOKUP(CONCATENATE(AP144,AQ144,AR144,AS144,AT144,AU144),Characters!$B$3:$F$41,5,FALSE)&amp;
VLOOKUP(CONCATENATE(AV144,AW144,AX144,AY144,AZ144,BA144),Characters!$B$3:$F$41,5,FALSE)&amp;
VLOOKUP(CONCATENATE(BB144,BC144,BD144,BE144,BF144,BG144),Characters!$B$3:$F$41,5,FALSE)&amp;
VLOOKUP(CONCATENATE(BH144,BI144,BJ144,BK144,BL144,BM144),Characters!$B$3:$F$41,5,FALSE),"-")</f>
        <v>-</v>
      </c>
      <c r="CA144" s="471" t="str">
        <f t="shared" si="159"/>
        <v>-</v>
      </c>
      <c r="CB144" s="473" t="str">
        <f t="shared" si="160"/>
        <v>-</v>
      </c>
      <c r="CC144" s="475" t="str">
        <f t="shared" si="161"/>
        <v>-</v>
      </c>
      <c r="CD144" s="476" t="str">
        <f t="shared" si="162"/>
        <v>-</v>
      </c>
      <c r="CE144" s="476" t="str">
        <f t="shared" si="163"/>
        <v>-</v>
      </c>
      <c r="CF144" s="476" t="str">
        <f t="shared" si="164"/>
        <v>-</v>
      </c>
      <c r="CG144" s="476" t="str">
        <f t="shared" si="165"/>
        <v>-</v>
      </c>
      <c r="CH144" s="478" t="str">
        <f t="shared" si="166"/>
        <v>-</v>
      </c>
      <c r="CI144" s="480" t="str">
        <f t="shared" si="167"/>
        <v>-</v>
      </c>
      <c r="CJ144" s="480" t="str">
        <f t="shared" si="168"/>
        <v>-</v>
      </c>
      <c r="CK144" s="480" t="str">
        <f t="shared" si="169"/>
        <v>-</v>
      </c>
      <c r="CL144" s="480" t="str">
        <f t="shared" si="170"/>
        <v>-</v>
      </c>
      <c r="CM144" s="482" t="str">
        <f t="shared" si="171"/>
        <v>-</v>
      </c>
      <c r="CN144" s="483" t="str">
        <f t="shared" si="172"/>
        <v>-</v>
      </c>
      <c r="CO144" s="483" t="str">
        <f t="shared" si="173"/>
        <v>-</v>
      </c>
      <c r="CP144" s="483" t="str">
        <f t="shared" si="174"/>
        <v>-</v>
      </c>
      <c r="CQ144" s="493" t="str">
        <f t="shared" si="175"/>
        <v>-</v>
      </c>
      <c r="CR144" s="487" t="str">
        <f t="shared" si="176"/>
        <v>-</v>
      </c>
      <c r="CS144" s="490" t="str">
        <f t="shared" si="177"/>
        <v>-</v>
      </c>
      <c r="CT144" s="485" t="str">
        <f t="shared" si="178"/>
        <v>-</v>
      </c>
      <c r="CU144" s="485" t="str">
        <f t="shared" si="179"/>
        <v>-</v>
      </c>
      <c r="CV144" s="489" t="str">
        <f t="shared" si="180"/>
        <v>-</v>
      </c>
    </row>
    <row r="145" spans="6:100" x14ac:dyDescent="0.2">
      <c r="F145" s="495" t="str">
        <f t="shared" si="158"/>
        <v>-</v>
      </c>
      <c r="G145" s="495">
        <f t="shared" si="181"/>
        <v>0</v>
      </c>
      <c r="I145" s="456" t="str">
        <f t="shared" si="182"/>
        <v>-</v>
      </c>
      <c r="J145" s="516" t="str">
        <f t="shared" ref="J145:S154" si="192">IF(LEN(INDEX($I:$I,ROW()))=60,MID(INDEX($I:$I,ROW()),INDEX($4:$4,COLUMN())-25,1),"-")</f>
        <v>-</v>
      </c>
      <c r="K145" s="516" t="str">
        <f t="shared" si="192"/>
        <v>-</v>
      </c>
      <c r="L145" s="516" t="str">
        <f t="shared" si="192"/>
        <v>-</v>
      </c>
      <c r="M145" s="516" t="str">
        <f t="shared" si="192"/>
        <v>-</v>
      </c>
      <c r="N145" s="516" t="str">
        <f t="shared" si="192"/>
        <v>-</v>
      </c>
      <c r="O145" s="516" t="str">
        <f t="shared" si="192"/>
        <v>-</v>
      </c>
      <c r="P145" s="516" t="str">
        <f t="shared" si="192"/>
        <v>-</v>
      </c>
      <c r="Q145" s="516" t="str">
        <f t="shared" si="192"/>
        <v>-</v>
      </c>
      <c r="R145" s="516" t="str">
        <f t="shared" si="192"/>
        <v>-</v>
      </c>
      <c r="S145" s="516" t="str">
        <f t="shared" si="192"/>
        <v>-</v>
      </c>
      <c r="T145" s="516" t="str">
        <f t="shared" ref="T145:AC154" si="193">IF(LEN(INDEX($I:$I,ROW()))=60,MID(INDEX($I:$I,ROW()),INDEX($4:$4,COLUMN())-25,1),"-")</f>
        <v>-</v>
      </c>
      <c r="U145" s="516" t="str">
        <f t="shared" si="193"/>
        <v>-</v>
      </c>
      <c r="V145" s="516" t="str">
        <f t="shared" si="193"/>
        <v>-</v>
      </c>
      <c r="W145" s="516" t="str">
        <f t="shared" si="193"/>
        <v>-</v>
      </c>
      <c r="X145" s="516" t="str">
        <f t="shared" si="193"/>
        <v>-</v>
      </c>
      <c r="Y145" s="516" t="str">
        <f t="shared" si="193"/>
        <v>-</v>
      </c>
      <c r="Z145" s="516" t="str">
        <f t="shared" si="193"/>
        <v>-</v>
      </c>
      <c r="AA145" s="516" t="str">
        <f t="shared" si="193"/>
        <v>-</v>
      </c>
      <c r="AB145" s="516" t="str">
        <f t="shared" si="193"/>
        <v>-</v>
      </c>
      <c r="AC145" s="516" t="str">
        <f t="shared" si="193"/>
        <v>-</v>
      </c>
      <c r="AD145" s="516" t="str">
        <f t="shared" ref="AD145:AM154" si="194">IF(LEN(INDEX($I:$I,ROW()))=60,MID(INDEX($I:$I,ROW()),INDEX($4:$4,COLUMN())-25,1),"-")</f>
        <v>-</v>
      </c>
      <c r="AE145" s="516" t="str">
        <f t="shared" si="194"/>
        <v>-</v>
      </c>
      <c r="AF145" s="516" t="str">
        <f t="shared" si="194"/>
        <v>-</v>
      </c>
      <c r="AG145" s="516" t="str">
        <f t="shared" si="194"/>
        <v>-</v>
      </c>
      <c r="AH145" s="516" t="str">
        <f t="shared" si="194"/>
        <v>-</v>
      </c>
      <c r="AI145" s="516" t="str">
        <f t="shared" si="194"/>
        <v>-</v>
      </c>
      <c r="AJ145" s="516" t="str">
        <f t="shared" si="194"/>
        <v>-</v>
      </c>
      <c r="AK145" s="516" t="str">
        <f t="shared" si="194"/>
        <v>-</v>
      </c>
      <c r="AL145" s="516" t="str">
        <f t="shared" si="194"/>
        <v>-</v>
      </c>
      <c r="AM145" s="516" t="str">
        <f t="shared" si="194"/>
        <v>-</v>
      </c>
      <c r="AN145" s="516" t="str">
        <f t="shared" ref="AN145:AW154" si="195">IF(LEN(INDEX($I:$I,ROW()))=60,MID(INDEX($I:$I,ROW()),INDEX($4:$4,COLUMN())-25,1),"-")</f>
        <v>-</v>
      </c>
      <c r="AO145" s="516" t="str">
        <f t="shared" si="195"/>
        <v>-</v>
      </c>
      <c r="AP145" s="516" t="str">
        <f t="shared" si="195"/>
        <v>-</v>
      </c>
      <c r="AQ145" s="516" t="str">
        <f t="shared" si="195"/>
        <v>-</v>
      </c>
      <c r="AR145" s="516" t="str">
        <f t="shared" si="195"/>
        <v>-</v>
      </c>
      <c r="AS145" s="516" t="str">
        <f t="shared" si="195"/>
        <v>-</v>
      </c>
      <c r="AT145" s="516" t="str">
        <f t="shared" si="195"/>
        <v>-</v>
      </c>
      <c r="AU145" s="516" t="str">
        <f t="shared" si="195"/>
        <v>-</v>
      </c>
      <c r="AV145" s="516" t="str">
        <f t="shared" si="195"/>
        <v>-</v>
      </c>
      <c r="AW145" s="516" t="str">
        <f t="shared" si="195"/>
        <v>-</v>
      </c>
      <c r="AX145" s="516" t="str">
        <f t="shared" ref="AX145:BG154" si="196">IF(LEN(INDEX($I:$I,ROW()))=60,MID(INDEX($I:$I,ROW()),INDEX($4:$4,COLUMN())-25,1),"-")</f>
        <v>-</v>
      </c>
      <c r="AY145" s="516" t="str">
        <f t="shared" si="196"/>
        <v>-</v>
      </c>
      <c r="AZ145" s="516" t="str">
        <f t="shared" si="196"/>
        <v>-</v>
      </c>
      <c r="BA145" s="516" t="str">
        <f t="shared" si="196"/>
        <v>-</v>
      </c>
      <c r="BB145" s="516" t="str">
        <f t="shared" si="196"/>
        <v>-</v>
      </c>
      <c r="BC145" s="516" t="str">
        <f t="shared" si="196"/>
        <v>-</v>
      </c>
      <c r="BD145" s="516" t="str">
        <f t="shared" si="196"/>
        <v>-</v>
      </c>
      <c r="BE145" s="516" t="str">
        <f t="shared" si="196"/>
        <v>-</v>
      </c>
      <c r="BF145" s="516" t="str">
        <f t="shared" si="196"/>
        <v>-</v>
      </c>
      <c r="BG145" s="516" t="str">
        <f t="shared" si="196"/>
        <v>-</v>
      </c>
      <c r="BH145" s="516" t="str">
        <f t="shared" ref="BH145:BQ154" si="197">IF(LEN(INDEX($I:$I,ROW()))=60,MID(INDEX($I:$I,ROW()),INDEX($4:$4,COLUMN())-25,1),"-")</f>
        <v>-</v>
      </c>
      <c r="BI145" s="516" t="str">
        <f t="shared" si="197"/>
        <v>-</v>
      </c>
      <c r="BJ145" s="516" t="str">
        <f t="shared" si="197"/>
        <v>-</v>
      </c>
      <c r="BK145" s="516" t="str">
        <f t="shared" si="197"/>
        <v>-</v>
      </c>
      <c r="BL145" s="516" t="str">
        <f t="shared" si="197"/>
        <v>-</v>
      </c>
      <c r="BM145" s="516" t="str">
        <f t="shared" si="197"/>
        <v>-</v>
      </c>
      <c r="BN145" s="516" t="str">
        <f t="shared" si="197"/>
        <v>-</v>
      </c>
      <c r="BO145" s="516" t="str">
        <f t="shared" si="197"/>
        <v>-</v>
      </c>
      <c r="BP145" s="516" t="str">
        <f t="shared" si="197"/>
        <v>-</v>
      </c>
      <c r="BQ145" s="516" t="str">
        <f t="shared" si="197"/>
        <v>-</v>
      </c>
      <c r="BR145" s="516" t="str">
        <f t="shared" si="183"/>
        <v>-------</v>
      </c>
      <c r="BS145" s="516" t="str">
        <f t="shared" si="184"/>
        <v>-</v>
      </c>
      <c r="BT145" s="454" t="str">
        <f>IF(INDEX(BR:BR,ROW())&lt;&gt;"-------",VLOOKUP($BR145,'CS Protocol Def'!$B:$O,12,FALSE),"-")</f>
        <v>-</v>
      </c>
      <c r="BU145" s="454" t="str">
        <f>IF(INDEX(BR:BR,ROW())&lt;&gt;"-------",VLOOKUP(INDEX(BR:BR,ROW()),'CS Protocol Def'!$B:$O,13,FALSE),"-")</f>
        <v>-</v>
      </c>
      <c r="BV145" s="454" t="str">
        <f>IF(INDEX(BR:BR,ROW())&lt;&gt;"-------",VLOOKUP($BR145,'CS Protocol Def'!$B:$P,15,FALSE),"-")</f>
        <v>-</v>
      </c>
      <c r="BW145" s="455" t="str">
        <f t="shared" si="185"/>
        <v>-</v>
      </c>
      <c r="BX145" s="515" t="str">
        <f>IF(INDEX(BR:BR,ROW())&lt;&gt;"-------",VLOOKUP($BR145,'CS Protocol Def'!$B:$Q,16,FALSE),"-")</f>
        <v>-</v>
      </c>
      <c r="BY145" s="455" t="str">
        <f>IF(INDEX(BR:BR,ROW())&lt;&gt;"-------",VLOOKUP(TEXT(BIN2DEC(CONCATENATE(K145,L145,M145,N145,O145,P145,Q145,R145,S145,T145)),"#"),'Country Codes'!A:B,2,FALSE),"-")</f>
        <v>-</v>
      </c>
      <c r="BZ145" s="491" t="str">
        <f>IF(BT145=BZ$3,VLOOKUP(CONCATENATE(X145,Y145,Z145,AA145,AB145,AC145),Characters!$B$3:$F$41,5,FALSE)&amp;
VLOOKUP(CONCATENATE(AD145,AE145,AF145,AG145,AH145,AI145),Characters!$B$3:$F$41,5,FALSE)&amp;
VLOOKUP(CONCATENATE(AJ145,AK145,AL145,AM145,AN145,AO145),Characters!$B$3:$F$41,5,FALSE)&amp;
VLOOKUP(CONCATENATE(AP145,AQ145,AR145,AS145,AT145,AU145),Characters!$B$3:$F$41,5,FALSE)&amp;
VLOOKUP(CONCATENATE(AV145,AW145,AX145,AY145,AZ145,BA145),Characters!$B$3:$F$41,5,FALSE)&amp;
VLOOKUP(CONCATENATE(BB145,BC145,BD145,BE145,BF145,BG145),Characters!$B$3:$F$41,5,FALSE)&amp;
VLOOKUP(CONCATENATE(BH145,BI145,BJ145,BK145,BL145,BM145),Characters!$B$3:$F$41,5,FALSE),"-")</f>
        <v>-</v>
      </c>
      <c r="CA145" s="471" t="str">
        <f t="shared" si="159"/>
        <v>-</v>
      </c>
      <c r="CB145" s="473" t="str">
        <f t="shared" si="160"/>
        <v>-</v>
      </c>
      <c r="CC145" s="475" t="str">
        <f t="shared" si="161"/>
        <v>-</v>
      </c>
      <c r="CD145" s="476" t="str">
        <f t="shared" si="162"/>
        <v>-</v>
      </c>
      <c r="CE145" s="476" t="str">
        <f t="shared" si="163"/>
        <v>-</v>
      </c>
      <c r="CF145" s="476" t="str">
        <f t="shared" si="164"/>
        <v>-</v>
      </c>
      <c r="CG145" s="476" t="str">
        <f t="shared" si="165"/>
        <v>-</v>
      </c>
      <c r="CH145" s="478" t="str">
        <f t="shared" si="166"/>
        <v>-</v>
      </c>
      <c r="CI145" s="480" t="str">
        <f t="shared" si="167"/>
        <v>-</v>
      </c>
      <c r="CJ145" s="480" t="str">
        <f t="shared" si="168"/>
        <v>-</v>
      </c>
      <c r="CK145" s="480" t="str">
        <f t="shared" si="169"/>
        <v>-</v>
      </c>
      <c r="CL145" s="480" t="str">
        <f t="shared" si="170"/>
        <v>-</v>
      </c>
      <c r="CM145" s="482" t="str">
        <f t="shared" si="171"/>
        <v>-</v>
      </c>
      <c r="CN145" s="483" t="str">
        <f t="shared" si="172"/>
        <v>-</v>
      </c>
      <c r="CO145" s="483" t="str">
        <f t="shared" si="173"/>
        <v>-</v>
      </c>
      <c r="CP145" s="483" t="str">
        <f t="shared" si="174"/>
        <v>-</v>
      </c>
      <c r="CQ145" s="493" t="str">
        <f t="shared" si="175"/>
        <v>-</v>
      </c>
      <c r="CR145" s="487" t="str">
        <f t="shared" si="176"/>
        <v>-</v>
      </c>
      <c r="CS145" s="490" t="str">
        <f t="shared" si="177"/>
        <v>-</v>
      </c>
      <c r="CT145" s="485" t="str">
        <f t="shared" si="178"/>
        <v>-</v>
      </c>
      <c r="CU145" s="485" t="str">
        <f t="shared" si="179"/>
        <v>-</v>
      </c>
      <c r="CV145" s="489" t="str">
        <f t="shared" si="180"/>
        <v>-</v>
      </c>
    </row>
    <row r="146" spans="6:100" x14ac:dyDescent="0.2">
      <c r="F146" s="495" t="str">
        <f t="shared" si="158"/>
        <v>-</v>
      </c>
      <c r="G146" s="495">
        <f t="shared" si="181"/>
        <v>0</v>
      </c>
      <c r="I146" s="456" t="str">
        <f t="shared" si="182"/>
        <v>-</v>
      </c>
      <c r="J146" s="516" t="str">
        <f t="shared" si="192"/>
        <v>-</v>
      </c>
      <c r="K146" s="516" t="str">
        <f t="shared" si="192"/>
        <v>-</v>
      </c>
      <c r="L146" s="516" t="str">
        <f t="shared" si="192"/>
        <v>-</v>
      </c>
      <c r="M146" s="516" t="str">
        <f t="shared" si="192"/>
        <v>-</v>
      </c>
      <c r="N146" s="516" t="str">
        <f t="shared" si="192"/>
        <v>-</v>
      </c>
      <c r="O146" s="516" t="str">
        <f t="shared" si="192"/>
        <v>-</v>
      </c>
      <c r="P146" s="516" t="str">
        <f t="shared" si="192"/>
        <v>-</v>
      </c>
      <c r="Q146" s="516" t="str">
        <f t="shared" si="192"/>
        <v>-</v>
      </c>
      <c r="R146" s="516" t="str">
        <f t="shared" si="192"/>
        <v>-</v>
      </c>
      <c r="S146" s="516" t="str">
        <f t="shared" si="192"/>
        <v>-</v>
      </c>
      <c r="T146" s="516" t="str">
        <f t="shared" si="193"/>
        <v>-</v>
      </c>
      <c r="U146" s="516" t="str">
        <f t="shared" si="193"/>
        <v>-</v>
      </c>
      <c r="V146" s="516" t="str">
        <f t="shared" si="193"/>
        <v>-</v>
      </c>
      <c r="W146" s="516" t="str">
        <f t="shared" si="193"/>
        <v>-</v>
      </c>
      <c r="X146" s="516" t="str">
        <f t="shared" si="193"/>
        <v>-</v>
      </c>
      <c r="Y146" s="516" t="str">
        <f t="shared" si="193"/>
        <v>-</v>
      </c>
      <c r="Z146" s="516" t="str">
        <f t="shared" si="193"/>
        <v>-</v>
      </c>
      <c r="AA146" s="516" t="str">
        <f t="shared" si="193"/>
        <v>-</v>
      </c>
      <c r="AB146" s="516" t="str">
        <f t="shared" si="193"/>
        <v>-</v>
      </c>
      <c r="AC146" s="516" t="str">
        <f t="shared" si="193"/>
        <v>-</v>
      </c>
      <c r="AD146" s="516" t="str">
        <f t="shared" si="194"/>
        <v>-</v>
      </c>
      <c r="AE146" s="516" t="str">
        <f t="shared" si="194"/>
        <v>-</v>
      </c>
      <c r="AF146" s="516" t="str">
        <f t="shared" si="194"/>
        <v>-</v>
      </c>
      <c r="AG146" s="516" t="str">
        <f t="shared" si="194"/>
        <v>-</v>
      </c>
      <c r="AH146" s="516" t="str">
        <f t="shared" si="194"/>
        <v>-</v>
      </c>
      <c r="AI146" s="516" t="str">
        <f t="shared" si="194"/>
        <v>-</v>
      </c>
      <c r="AJ146" s="516" t="str">
        <f t="shared" si="194"/>
        <v>-</v>
      </c>
      <c r="AK146" s="516" t="str">
        <f t="shared" si="194"/>
        <v>-</v>
      </c>
      <c r="AL146" s="516" t="str">
        <f t="shared" si="194"/>
        <v>-</v>
      </c>
      <c r="AM146" s="516" t="str">
        <f t="shared" si="194"/>
        <v>-</v>
      </c>
      <c r="AN146" s="516" t="str">
        <f t="shared" si="195"/>
        <v>-</v>
      </c>
      <c r="AO146" s="516" t="str">
        <f t="shared" si="195"/>
        <v>-</v>
      </c>
      <c r="AP146" s="516" t="str">
        <f t="shared" si="195"/>
        <v>-</v>
      </c>
      <c r="AQ146" s="516" t="str">
        <f t="shared" si="195"/>
        <v>-</v>
      </c>
      <c r="AR146" s="516" t="str">
        <f t="shared" si="195"/>
        <v>-</v>
      </c>
      <c r="AS146" s="516" t="str">
        <f t="shared" si="195"/>
        <v>-</v>
      </c>
      <c r="AT146" s="516" t="str">
        <f t="shared" si="195"/>
        <v>-</v>
      </c>
      <c r="AU146" s="516" t="str">
        <f t="shared" si="195"/>
        <v>-</v>
      </c>
      <c r="AV146" s="516" t="str">
        <f t="shared" si="195"/>
        <v>-</v>
      </c>
      <c r="AW146" s="516" t="str">
        <f t="shared" si="195"/>
        <v>-</v>
      </c>
      <c r="AX146" s="516" t="str">
        <f t="shared" si="196"/>
        <v>-</v>
      </c>
      <c r="AY146" s="516" t="str">
        <f t="shared" si="196"/>
        <v>-</v>
      </c>
      <c r="AZ146" s="516" t="str">
        <f t="shared" si="196"/>
        <v>-</v>
      </c>
      <c r="BA146" s="516" t="str">
        <f t="shared" si="196"/>
        <v>-</v>
      </c>
      <c r="BB146" s="516" t="str">
        <f t="shared" si="196"/>
        <v>-</v>
      </c>
      <c r="BC146" s="516" t="str">
        <f t="shared" si="196"/>
        <v>-</v>
      </c>
      <c r="BD146" s="516" t="str">
        <f t="shared" si="196"/>
        <v>-</v>
      </c>
      <c r="BE146" s="516" t="str">
        <f t="shared" si="196"/>
        <v>-</v>
      </c>
      <c r="BF146" s="516" t="str">
        <f t="shared" si="196"/>
        <v>-</v>
      </c>
      <c r="BG146" s="516" t="str">
        <f t="shared" si="196"/>
        <v>-</v>
      </c>
      <c r="BH146" s="516" t="str">
        <f t="shared" si="197"/>
        <v>-</v>
      </c>
      <c r="BI146" s="516" t="str">
        <f t="shared" si="197"/>
        <v>-</v>
      </c>
      <c r="BJ146" s="516" t="str">
        <f t="shared" si="197"/>
        <v>-</v>
      </c>
      <c r="BK146" s="516" t="str">
        <f t="shared" si="197"/>
        <v>-</v>
      </c>
      <c r="BL146" s="516" t="str">
        <f t="shared" si="197"/>
        <v>-</v>
      </c>
      <c r="BM146" s="516" t="str">
        <f t="shared" si="197"/>
        <v>-</v>
      </c>
      <c r="BN146" s="516" t="str">
        <f t="shared" si="197"/>
        <v>-</v>
      </c>
      <c r="BO146" s="516" t="str">
        <f t="shared" si="197"/>
        <v>-</v>
      </c>
      <c r="BP146" s="516" t="str">
        <f t="shared" si="197"/>
        <v>-</v>
      </c>
      <c r="BQ146" s="516" t="str">
        <f t="shared" si="197"/>
        <v>-</v>
      </c>
      <c r="BR146" s="516" t="str">
        <f t="shared" si="183"/>
        <v>-------</v>
      </c>
      <c r="BS146" s="516" t="str">
        <f t="shared" si="184"/>
        <v>-</v>
      </c>
      <c r="BT146" s="454" t="str">
        <f>IF(INDEX(BR:BR,ROW())&lt;&gt;"-------",VLOOKUP($BR146,'CS Protocol Def'!$B:$O,12,FALSE),"-")</f>
        <v>-</v>
      </c>
      <c r="BU146" s="454" t="str">
        <f>IF(INDEX(BR:BR,ROW())&lt;&gt;"-------",VLOOKUP(INDEX(BR:BR,ROW()),'CS Protocol Def'!$B:$O,13,FALSE),"-")</f>
        <v>-</v>
      </c>
      <c r="BV146" s="454" t="str">
        <f>IF(INDEX(BR:BR,ROW())&lt;&gt;"-------",VLOOKUP($BR146,'CS Protocol Def'!$B:$P,15,FALSE),"-")</f>
        <v>-</v>
      </c>
      <c r="BW146" s="455" t="str">
        <f t="shared" si="185"/>
        <v>-</v>
      </c>
      <c r="BX146" s="515" t="str">
        <f>IF(INDEX(BR:BR,ROW())&lt;&gt;"-------",VLOOKUP($BR146,'CS Protocol Def'!$B:$Q,16,FALSE),"-")</f>
        <v>-</v>
      </c>
      <c r="BY146" s="455" t="str">
        <f>IF(INDEX(BR:BR,ROW())&lt;&gt;"-------",VLOOKUP(TEXT(BIN2DEC(CONCATENATE(K146,L146,M146,N146,O146,P146,Q146,R146,S146,T146)),"#"),'Country Codes'!A:B,2,FALSE),"-")</f>
        <v>-</v>
      </c>
      <c r="BZ146" s="491" t="str">
        <f>IF(BT146=BZ$3,VLOOKUP(CONCATENATE(X146,Y146,Z146,AA146,AB146,AC146),Characters!$B$3:$F$41,5,FALSE)&amp;
VLOOKUP(CONCATENATE(AD146,AE146,AF146,AG146,AH146,AI146),Characters!$B$3:$F$41,5,FALSE)&amp;
VLOOKUP(CONCATENATE(AJ146,AK146,AL146,AM146,AN146,AO146),Characters!$B$3:$F$41,5,FALSE)&amp;
VLOOKUP(CONCATENATE(AP146,AQ146,AR146,AS146,AT146,AU146),Characters!$B$3:$F$41,5,FALSE)&amp;
VLOOKUP(CONCATENATE(AV146,AW146,AX146,AY146,AZ146,BA146),Characters!$B$3:$F$41,5,FALSE)&amp;
VLOOKUP(CONCATENATE(BB146,BC146,BD146,BE146,BF146,BG146),Characters!$B$3:$F$41,5,FALSE)&amp;
VLOOKUP(CONCATENATE(BH146,BI146,BJ146,BK146,BL146,BM146),Characters!$B$3:$F$41,5,FALSE),"-")</f>
        <v>-</v>
      </c>
      <c r="CA146" s="471" t="str">
        <f t="shared" si="159"/>
        <v>-</v>
      </c>
      <c r="CB146" s="473" t="str">
        <f t="shared" si="160"/>
        <v>-</v>
      </c>
      <c r="CC146" s="475" t="str">
        <f t="shared" si="161"/>
        <v>-</v>
      </c>
      <c r="CD146" s="476" t="str">
        <f t="shared" si="162"/>
        <v>-</v>
      </c>
      <c r="CE146" s="476" t="str">
        <f t="shared" si="163"/>
        <v>-</v>
      </c>
      <c r="CF146" s="476" t="str">
        <f t="shared" si="164"/>
        <v>-</v>
      </c>
      <c r="CG146" s="476" t="str">
        <f t="shared" si="165"/>
        <v>-</v>
      </c>
      <c r="CH146" s="478" t="str">
        <f t="shared" si="166"/>
        <v>-</v>
      </c>
      <c r="CI146" s="480" t="str">
        <f t="shared" si="167"/>
        <v>-</v>
      </c>
      <c r="CJ146" s="480" t="str">
        <f t="shared" si="168"/>
        <v>-</v>
      </c>
      <c r="CK146" s="480" t="str">
        <f t="shared" si="169"/>
        <v>-</v>
      </c>
      <c r="CL146" s="480" t="str">
        <f t="shared" si="170"/>
        <v>-</v>
      </c>
      <c r="CM146" s="482" t="str">
        <f t="shared" si="171"/>
        <v>-</v>
      </c>
      <c r="CN146" s="483" t="str">
        <f t="shared" si="172"/>
        <v>-</v>
      </c>
      <c r="CO146" s="483" t="str">
        <f t="shared" si="173"/>
        <v>-</v>
      </c>
      <c r="CP146" s="483" t="str">
        <f t="shared" si="174"/>
        <v>-</v>
      </c>
      <c r="CQ146" s="493" t="str">
        <f t="shared" si="175"/>
        <v>-</v>
      </c>
      <c r="CR146" s="487" t="str">
        <f t="shared" si="176"/>
        <v>-</v>
      </c>
      <c r="CS146" s="490" t="str">
        <f t="shared" si="177"/>
        <v>-</v>
      </c>
      <c r="CT146" s="485" t="str">
        <f t="shared" si="178"/>
        <v>-</v>
      </c>
      <c r="CU146" s="485" t="str">
        <f t="shared" si="179"/>
        <v>-</v>
      </c>
      <c r="CV146" s="489" t="str">
        <f t="shared" si="180"/>
        <v>-</v>
      </c>
    </row>
    <row r="147" spans="6:100" x14ac:dyDescent="0.2">
      <c r="F147" s="495" t="str">
        <f t="shared" si="158"/>
        <v>-</v>
      </c>
      <c r="G147" s="495">
        <f t="shared" si="181"/>
        <v>0</v>
      </c>
      <c r="I147" s="456" t="str">
        <f t="shared" si="182"/>
        <v>-</v>
      </c>
      <c r="J147" s="516" t="str">
        <f t="shared" si="192"/>
        <v>-</v>
      </c>
      <c r="K147" s="516" t="str">
        <f t="shared" si="192"/>
        <v>-</v>
      </c>
      <c r="L147" s="516" t="str">
        <f t="shared" si="192"/>
        <v>-</v>
      </c>
      <c r="M147" s="516" t="str">
        <f t="shared" si="192"/>
        <v>-</v>
      </c>
      <c r="N147" s="516" t="str">
        <f t="shared" si="192"/>
        <v>-</v>
      </c>
      <c r="O147" s="516" t="str">
        <f t="shared" si="192"/>
        <v>-</v>
      </c>
      <c r="P147" s="516" t="str">
        <f t="shared" si="192"/>
        <v>-</v>
      </c>
      <c r="Q147" s="516" t="str">
        <f t="shared" si="192"/>
        <v>-</v>
      </c>
      <c r="R147" s="516" t="str">
        <f t="shared" si="192"/>
        <v>-</v>
      </c>
      <c r="S147" s="516" t="str">
        <f t="shared" si="192"/>
        <v>-</v>
      </c>
      <c r="T147" s="516" t="str">
        <f t="shared" si="193"/>
        <v>-</v>
      </c>
      <c r="U147" s="516" t="str">
        <f t="shared" si="193"/>
        <v>-</v>
      </c>
      <c r="V147" s="516" t="str">
        <f t="shared" si="193"/>
        <v>-</v>
      </c>
      <c r="W147" s="516" t="str">
        <f t="shared" si="193"/>
        <v>-</v>
      </c>
      <c r="X147" s="516" t="str">
        <f t="shared" si="193"/>
        <v>-</v>
      </c>
      <c r="Y147" s="516" t="str">
        <f t="shared" si="193"/>
        <v>-</v>
      </c>
      <c r="Z147" s="516" t="str">
        <f t="shared" si="193"/>
        <v>-</v>
      </c>
      <c r="AA147" s="516" t="str">
        <f t="shared" si="193"/>
        <v>-</v>
      </c>
      <c r="AB147" s="516" t="str">
        <f t="shared" si="193"/>
        <v>-</v>
      </c>
      <c r="AC147" s="516" t="str">
        <f t="shared" si="193"/>
        <v>-</v>
      </c>
      <c r="AD147" s="516" t="str">
        <f t="shared" si="194"/>
        <v>-</v>
      </c>
      <c r="AE147" s="516" t="str">
        <f t="shared" si="194"/>
        <v>-</v>
      </c>
      <c r="AF147" s="516" t="str">
        <f t="shared" si="194"/>
        <v>-</v>
      </c>
      <c r="AG147" s="516" t="str">
        <f t="shared" si="194"/>
        <v>-</v>
      </c>
      <c r="AH147" s="516" t="str">
        <f t="shared" si="194"/>
        <v>-</v>
      </c>
      <c r="AI147" s="516" t="str">
        <f t="shared" si="194"/>
        <v>-</v>
      </c>
      <c r="AJ147" s="516" t="str">
        <f t="shared" si="194"/>
        <v>-</v>
      </c>
      <c r="AK147" s="516" t="str">
        <f t="shared" si="194"/>
        <v>-</v>
      </c>
      <c r="AL147" s="516" t="str">
        <f t="shared" si="194"/>
        <v>-</v>
      </c>
      <c r="AM147" s="516" t="str">
        <f t="shared" si="194"/>
        <v>-</v>
      </c>
      <c r="AN147" s="516" t="str">
        <f t="shared" si="195"/>
        <v>-</v>
      </c>
      <c r="AO147" s="516" t="str">
        <f t="shared" si="195"/>
        <v>-</v>
      </c>
      <c r="AP147" s="516" t="str">
        <f t="shared" si="195"/>
        <v>-</v>
      </c>
      <c r="AQ147" s="516" t="str">
        <f t="shared" si="195"/>
        <v>-</v>
      </c>
      <c r="AR147" s="516" t="str">
        <f t="shared" si="195"/>
        <v>-</v>
      </c>
      <c r="AS147" s="516" t="str">
        <f t="shared" si="195"/>
        <v>-</v>
      </c>
      <c r="AT147" s="516" t="str">
        <f t="shared" si="195"/>
        <v>-</v>
      </c>
      <c r="AU147" s="516" t="str">
        <f t="shared" si="195"/>
        <v>-</v>
      </c>
      <c r="AV147" s="516" t="str">
        <f t="shared" si="195"/>
        <v>-</v>
      </c>
      <c r="AW147" s="516" t="str">
        <f t="shared" si="195"/>
        <v>-</v>
      </c>
      <c r="AX147" s="516" t="str">
        <f t="shared" si="196"/>
        <v>-</v>
      </c>
      <c r="AY147" s="516" t="str">
        <f t="shared" si="196"/>
        <v>-</v>
      </c>
      <c r="AZ147" s="516" t="str">
        <f t="shared" si="196"/>
        <v>-</v>
      </c>
      <c r="BA147" s="516" t="str">
        <f t="shared" si="196"/>
        <v>-</v>
      </c>
      <c r="BB147" s="516" t="str">
        <f t="shared" si="196"/>
        <v>-</v>
      </c>
      <c r="BC147" s="516" t="str">
        <f t="shared" si="196"/>
        <v>-</v>
      </c>
      <c r="BD147" s="516" t="str">
        <f t="shared" si="196"/>
        <v>-</v>
      </c>
      <c r="BE147" s="516" t="str">
        <f t="shared" si="196"/>
        <v>-</v>
      </c>
      <c r="BF147" s="516" t="str">
        <f t="shared" si="196"/>
        <v>-</v>
      </c>
      <c r="BG147" s="516" t="str">
        <f t="shared" si="196"/>
        <v>-</v>
      </c>
      <c r="BH147" s="516" t="str">
        <f t="shared" si="197"/>
        <v>-</v>
      </c>
      <c r="BI147" s="516" t="str">
        <f t="shared" si="197"/>
        <v>-</v>
      </c>
      <c r="BJ147" s="516" t="str">
        <f t="shared" si="197"/>
        <v>-</v>
      </c>
      <c r="BK147" s="516" t="str">
        <f t="shared" si="197"/>
        <v>-</v>
      </c>
      <c r="BL147" s="516" t="str">
        <f t="shared" si="197"/>
        <v>-</v>
      </c>
      <c r="BM147" s="516" t="str">
        <f t="shared" si="197"/>
        <v>-</v>
      </c>
      <c r="BN147" s="516" t="str">
        <f t="shared" si="197"/>
        <v>-</v>
      </c>
      <c r="BO147" s="516" t="str">
        <f t="shared" si="197"/>
        <v>-</v>
      </c>
      <c r="BP147" s="516" t="str">
        <f t="shared" si="197"/>
        <v>-</v>
      </c>
      <c r="BQ147" s="516" t="str">
        <f t="shared" si="197"/>
        <v>-</v>
      </c>
      <c r="BR147" s="516" t="str">
        <f t="shared" si="183"/>
        <v>-------</v>
      </c>
      <c r="BS147" s="516" t="str">
        <f t="shared" si="184"/>
        <v>-</v>
      </c>
      <c r="BT147" s="454" t="str">
        <f>IF(INDEX(BR:BR,ROW())&lt;&gt;"-------",VLOOKUP($BR147,'CS Protocol Def'!$B:$O,12,FALSE),"-")</f>
        <v>-</v>
      </c>
      <c r="BU147" s="454" t="str">
        <f>IF(INDEX(BR:BR,ROW())&lt;&gt;"-------",VLOOKUP(INDEX(BR:BR,ROW()),'CS Protocol Def'!$B:$O,13,FALSE),"-")</f>
        <v>-</v>
      </c>
      <c r="BV147" s="454" t="str">
        <f>IF(INDEX(BR:BR,ROW())&lt;&gt;"-------",VLOOKUP($BR147,'CS Protocol Def'!$B:$P,15,FALSE),"-")</f>
        <v>-</v>
      </c>
      <c r="BW147" s="455" t="str">
        <f t="shared" si="185"/>
        <v>-</v>
      </c>
      <c r="BX147" s="515" t="str">
        <f>IF(INDEX(BR:BR,ROW())&lt;&gt;"-------",VLOOKUP($BR147,'CS Protocol Def'!$B:$Q,16,FALSE),"-")</f>
        <v>-</v>
      </c>
      <c r="BY147" s="455" t="str">
        <f>IF(INDEX(BR:BR,ROW())&lt;&gt;"-------",VLOOKUP(TEXT(BIN2DEC(CONCATENATE(K147,L147,M147,N147,O147,P147,Q147,R147,S147,T147)),"#"),'Country Codes'!A:B,2,FALSE),"-")</f>
        <v>-</v>
      </c>
      <c r="BZ147" s="491" t="str">
        <f>IF(BT147=BZ$3,VLOOKUP(CONCATENATE(X147,Y147,Z147,AA147,AB147,AC147),Characters!$B$3:$F$41,5,FALSE)&amp;
VLOOKUP(CONCATENATE(AD147,AE147,AF147,AG147,AH147,AI147),Characters!$B$3:$F$41,5,FALSE)&amp;
VLOOKUP(CONCATENATE(AJ147,AK147,AL147,AM147,AN147,AO147),Characters!$B$3:$F$41,5,FALSE)&amp;
VLOOKUP(CONCATENATE(AP147,AQ147,AR147,AS147,AT147,AU147),Characters!$B$3:$F$41,5,FALSE)&amp;
VLOOKUP(CONCATENATE(AV147,AW147,AX147,AY147,AZ147,BA147),Characters!$B$3:$F$41,5,FALSE)&amp;
VLOOKUP(CONCATENATE(BB147,BC147,BD147,BE147,BF147,BG147),Characters!$B$3:$F$41,5,FALSE)&amp;
VLOOKUP(CONCATENATE(BH147,BI147,BJ147,BK147,BL147,BM147),Characters!$B$3:$F$41,5,FALSE),"-")</f>
        <v>-</v>
      </c>
      <c r="CA147" s="471" t="str">
        <f t="shared" si="159"/>
        <v>-</v>
      </c>
      <c r="CB147" s="473" t="str">
        <f t="shared" si="160"/>
        <v>-</v>
      </c>
      <c r="CC147" s="475" t="str">
        <f t="shared" si="161"/>
        <v>-</v>
      </c>
      <c r="CD147" s="476" t="str">
        <f t="shared" si="162"/>
        <v>-</v>
      </c>
      <c r="CE147" s="476" t="str">
        <f t="shared" si="163"/>
        <v>-</v>
      </c>
      <c r="CF147" s="476" t="str">
        <f t="shared" si="164"/>
        <v>-</v>
      </c>
      <c r="CG147" s="476" t="str">
        <f t="shared" si="165"/>
        <v>-</v>
      </c>
      <c r="CH147" s="478" t="str">
        <f t="shared" si="166"/>
        <v>-</v>
      </c>
      <c r="CI147" s="480" t="str">
        <f t="shared" si="167"/>
        <v>-</v>
      </c>
      <c r="CJ147" s="480" t="str">
        <f t="shared" si="168"/>
        <v>-</v>
      </c>
      <c r="CK147" s="480" t="str">
        <f t="shared" si="169"/>
        <v>-</v>
      </c>
      <c r="CL147" s="480" t="str">
        <f t="shared" si="170"/>
        <v>-</v>
      </c>
      <c r="CM147" s="482" t="str">
        <f t="shared" si="171"/>
        <v>-</v>
      </c>
      <c r="CN147" s="483" t="str">
        <f t="shared" si="172"/>
        <v>-</v>
      </c>
      <c r="CO147" s="483" t="str">
        <f t="shared" si="173"/>
        <v>-</v>
      </c>
      <c r="CP147" s="483" t="str">
        <f t="shared" si="174"/>
        <v>-</v>
      </c>
      <c r="CQ147" s="493" t="str">
        <f t="shared" si="175"/>
        <v>-</v>
      </c>
      <c r="CR147" s="487" t="str">
        <f t="shared" si="176"/>
        <v>-</v>
      </c>
      <c r="CS147" s="490" t="str">
        <f t="shared" si="177"/>
        <v>-</v>
      </c>
      <c r="CT147" s="485" t="str">
        <f t="shared" si="178"/>
        <v>-</v>
      </c>
      <c r="CU147" s="485" t="str">
        <f t="shared" si="179"/>
        <v>-</v>
      </c>
      <c r="CV147" s="489" t="str">
        <f t="shared" si="180"/>
        <v>-</v>
      </c>
    </row>
    <row r="148" spans="6:100" x14ac:dyDescent="0.2">
      <c r="F148" s="495" t="str">
        <f t="shared" si="158"/>
        <v>-</v>
      </c>
      <c r="G148" s="495">
        <f t="shared" si="181"/>
        <v>0</v>
      </c>
      <c r="I148" s="456" t="str">
        <f t="shared" si="182"/>
        <v>-</v>
      </c>
      <c r="J148" s="516" t="str">
        <f t="shared" si="192"/>
        <v>-</v>
      </c>
      <c r="K148" s="516" t="str">
        <f t="shared" si="192"/>
        <v>-</v>
      </c>
      <c r="L148" s="516" t="str">
        <f t="shared" si="192"/>
        <v>-</v>
      </c>
      <c r="M148" s="516" t="str">
        <f t="shared" si="192"/>
        <v>-</v>
      </c>
      <c r="N148" s="516" t="str">
        <f t="shared" si="192"/>
        <v>-</v>
      </c>
      <c r="O148" s="516" t="str">
        <f t="shared" si="192"/>
        <v>-</v>
      </c>
      <c r="P148" s="516" t="str">
        <f t="shared" si="192"/>
        <v>-</v>
      </c>
      <c r="Q148" s="516" t="str">
        <f t="shared" si="192"/>
        <v>-</v>
      </c>
      <c r="R148" s="516" t="str">
        <f t="shared" si="192"/>
        <v>-</v>
      </c>
      <c r="S148" s="516" t="str">
        <f t="shared" si="192"/>
        <v>-</v>
      </c>
      <c r="T148" s="516" t="str">
        <f t="shared" si="193"/>
        <v>-</v>
      </c>
      <c r="U148" s="516" t="str">
        <f t="shared" si="193"/>
        <v>-</v>
      </c>
      <c r="V148" s="516" t="str">
        <f t="shared" si="193"/>
        <v>-</v>
      </c>
      <c r="W148" s="516" t="str">
        <f t="shared" si="193"/>
        <v>-</v>
      </c>
      <c r="X148" s="516" t="str">
        <f t="shared" si="193"/>
        <v>-</v>
      </c>
      <c r="Y148" s="516" t="str">
        <f t="shared" si="193"/>
        <v>-</v>
      </c>
      <c r="Z148" s="516" t="str">
        <f t="shared" si="193"/>
        <v>-</v>
      </c>
      <c r="AA148" s="516" t="str">
        <f t="shared" si="193"/>
        <v>-</v>
      </c>
      <c r="AB148" s="516" t="str">
        <f t="shared" si="193"/>
        <v>-</v>
      </c>
      <c r="AC148" s="516" t="str">
        <f t="shared" si="193"/>
        <v>-</v>
      </c>
      <c r="AD148" s="516" t="str">
        <f t="shared" si="194"/>
        <v>-</v>
      </c>
      <c r="AE148" s="516" t="str">
        <f t="shared" si="194"/>
        <v>-</v>
      </c>
      <c r="AF148" s="516" t="str">
        <f t="shared" si="194"/>
        <v>-</v>
      </c>
      <c r="AG148" s="516" t="str">
        <f t="shared" si="194"/>
        <v>-</v>
      </c>
      <c r="AH148" s="516" t="str">
        <f t="shared" si="194"/>
        <v>-</v>
      </c>
      <c r="AI148" s="516" t="str">
        <f t="shared" si="194"/>
        <v>-</v>
      </c>
      <c r="AJ148" s="516" t="str">
        <f t="shared" si="194"/>
        <v>-</v>
      </c>
      <c r="AK148" s="516" t="str">
        <f t="shared" si="194"/>
        <v>-</v>
      </c>
      <c r="AL148" s="516" t="str">
        <f t="shared" si="194"/>
        <v>-</v>
      </c>
      <c r="AM148" s="516" t="str">
        <f t="shared" si="194"/>
        <v>-</v>
      </c>
      <c r="AN148" s="516" t="str">
        <f t="shared" si="195"/>
        <v>-</v>
      </c>
      <c r="AO148" s="516" t="str">
        <f t="shared" si="195"/>
        <v>-</v>
      </c>
      <c r="AP148" s="516" t="str">
        <f t="shared" si="195"/>
        <v>-</v>
      </c>
      <c r="AQ148" s="516" t="str">
        <f t="shared" si="195"/>
        <v>-</v>
      </c>
      <c r="AR148" s="516" t="str">
        <f t="shared" si="195"/>
        <v>-</v>
      </c>
      <c r="AS148" s="516" t="str">
        <f t="shared" si="195"/>
        <v>-</v>
      </c>
      <c r="AT148" s="516" t="str">
        <f t="shared" si="195"/>
        <v>-</v>
      </c>
      <c r="AU148" s="516" t="str">
        <f t="shared" si="195"/>
        <v>-</v>
      </c>
      <c r="AV148" s="516" t="str">
        <f t="shared" si="195"/>
        <v>-</v>
      </c>
      <c r="AW148" s="516" t="str">
        <f t="shared" si="195"/>
        <v>-</v>
      </c>
      <c r="AX148" s="516" t="str">
        <f t="shared" si="196"/>
        <v>-</v>
      </c>
      <c r="AY148" s="516" t="str">
        <f t="shared" si="196"/>
        <v>-</v>
      </c>
      <c r="AZ148" s="516" t="str">
        <f t="shared" si="196"/>
        <v>-</v>
      </c>
      <c r="BA148" s="516" t="str">
        <f t="shared" si="196"/>
        <v>-</v>
      </c>
      <c r="BB148" s="516" t="str">
        <f t="shared" si="196"/>
        <v>-</v>
      </c>
      <c r="BC148" s="516" t="str">
        <f t="shared" si="196"/>
        <v>-</v>
      </c>
      <c r="BD148" s="516" t="str">
        <f t="shared" si="196"/>
        <v>-</v>
      </c>
      <c r="BE148" s="516" t="str">
        <f t="shared" si="196"/>
        <v>-</v>
      </c>
      <c r="BF148" s="516" t="str">
        <f t="shared" si="196"/>
        <v>-</v>
      </c>
      <c r="BG148" s="516" t="str">
        <f t="shared" si="196"/>
        <v>-</v>
      </c>
      <c r="BH148" s="516" t="str">
        <f t="shared" si="197"/>
        <v>-</v>
      </c>
      <c r="BI148" s="516" t="str">
        <f t="shared" si="197"/>
        <v>-</v>
      </c>
      <c r="BJ148" s="516" t="str">
        <f t="shared" si="197"/>
        <v>-</v>
      </c>
      <c r="BK148" s="516" t="str">
        <f t="shared" si="197"/>
        <v>-</v>
      </c>
      <c r="BL148" s="516" t="str">
        <f t="shared" si="197"/>
        <v>-</v>
      </c>
      <c r="BM148" s="516" t="str">
        <f t="shared" si="197"/>
        <v>-</v>
      </c>
      <c r="BN148" s="516" t="str">
        <f t="shared" si="197"/>
        <v>-</v>
      </c>
      <c r="BO148" s="516" t="str">
        <f t="shared" si="197"/>
        <v>-</v>
      </c>
      <c r="BP148" s="516" t="str">
        <f t="shared" si="197"/>
        <v>-</v>
      </c>
      <c r="BQ148" s="516" t="str">
        <f t="shared" si="197"/>
        <v>-</v>
      </c>
      <c r="BR148" s="516" t="str">
        <f t="shared" si="183"/>
        <v>-------</v>
      </c>
      <c r="BS148" s="516" t="str">
        <f t="shared" si="184"/>
        <v>-</v>
      </c>
      <c r="BT148" s="454" t="str">
        <f>IF(INDEX(BR:BR,ROW())&lt;&gt;"-------",VLOOKUP($BR148,'CS Protocol Def'!$B:$O,12,FALSE),"-")</f>
        <v>-</v>
      </c>
      <c r="BU148" s="454" t="str">
        <f>IF(INDEX(BR:BR,ROW())&lt;&gt;"-------",VLOOKUP(INDEX(BR:BR,ROW()),'CS Protocol Def'!$B:$O,13,FALSE),"-")</f>
        <v>-</v>
      </c>
      <c r="BV148" s="454" t="str">
        <f>IF(INDEX(BR:BR,ROW())&lt;&gt;"-------",VLOOKUP($BR148,'CS Protocol Def'!$B:$P,15,FALSE),"-")</f>
        <v>-</v>
      </c>
      <c r="BW148" s="455" t="str">
        <f t="shared" si="185"/>
        <v>-</v>
      </c>
      <c r="BX148" s="515" t="str">
        <f>IF(INDEX(BR:BR,ROW())&lt;&gt;"-------",VLOOKUP($BR148,'CS Protocol Def'!$B:$Q,16,FALSE),"-")</f>
        <v>-</v>
      </c>
      <c r="BY148" s="455" t="str">
        <f>IF(INDEX(BR:BR,ROW())&lt;&gt;"-------",VLOOKUP(TEXT(BIN2DEC(CONCATENATE(K148,L148,M148,N148,O148,P148,Q148,R148,S148,T148)),"#"),'Country Codes'!A:B,2,FALSE),"-")</f>
        <v>-</v>
      </c>
      <c r="BZ148" s="491" t="str">
        <f>IF(BT148=BZ$3,VLOOKUP(CONCATENATE(X148,Y148,Z148,AA148,AB148,AC148),Characters!$B$3:$F$41,5,FALSE)&amp;
VLOOKUP(CONCATENATE(AD148,AE148,AF148,AG148,AH148,AI148),Characters!$B$3:$F$41,5,FALSE)&amp;
VLOOKUP(CONCATENATE(AJ148,AK148,AL148,AM148,AN148,AO148),Characters!$B$3:$F$41,5,FALSE)&amp;
VLOOKUP(CONCATENATE(AP148,AQ148,AR148,AS148,AT148,AU148),Characters!$B$3:$F$41,5,FALSE)&amp;
VLOOKUP(CONCATENATE(AV148,AW148,AX148,AY148,AZ148,BA148),Characters!$B$3:$F$41,5,FALSE)&amp;
VLOOKUP(CONCATENATE(BB148,BC148,BD148,BE148,BF148,BG148),Characters!$B$3:$F$41,5,FALSE)&amp;
VLOOKUP(CONCATENATE(BH148,BI148,BJ148,BK148,BL148,BM148),Characters!$B$3:$F$41,5,FALSE),"-")</f>
        <v>-</v>
      </c>
      <c r="CA148" s="471" t="str">
        <f t="shared" si="159"/>
        <v>-</v>
      </c>
      <c r="CB148" s="473" t="str">
        <f t="shared" si="160"/>
        <v>-</v>
      </c>
      <c r="CC148" s="475" t="str">
        <f t="shared" si="161"/>
        <v>-</v>
      </c>
      <c r="CD148" s="476" t="str">
        <f t="shared" si="162"/>
        <v>-</v>
      </c>
      <c r="CE148" s="476" t="str">
        <f t="shared" si="163"/>
        <v>-</v>
      </c>
      <c r="CF148" s="476" t="str">
        <f t="shared" si="164"/>
        <v>-</v>
      </c>
      <c r="CG148" s="476" t="str">
        <f t="shared" si="165"/>
        <v>-</v>
      </c>
      <c r="CH148" s="478" t="str">
        <f t="shared" si="166"/>
        <v>-</v>
      </c>
      <c r="CI148" s="480" t="str">
        <f t="shared" si="167"/>
        <v>-</v>
      </c>
      <c r="CJ148" s="480" t="str">
        <f t="shared" si="168"/>
        <v>-</v>
      </c>
      <c r="CK148" s="480" t="str">
        <f t="shared" si="169"/>
        <v>-</v>
      </c>
      <c r="CL148" s="480" t="str">
        <f t="shared" si="170"/>
        <v>-</v>
      </c>
      <c r="CM148" s="482" t="str">
        <f t="shared" si="171"/>
        <v>-</v>
      </c>
      <c r="CN148" s="483" t="str">
        <f t="shared" si="172"/>
        <v>-</v>
      </c>
      <c r="CO148" s="483" t="str">
        <f t="shared" si="173"/>
        <v>-</v>
      </c>
      <c r="CP148" s="483" t="str">
        <f t="shared" si="174"/>
        <v>-</v>
      </c>
      <c r="CQ148" s="493" t="str">
        <f t="shared" si="175"/>
        <v>-</v>
      </c>
      <c r="CR148" s="487" t="str">
        <f t="shared" si="176"/>
        <v>-</v>
      </c>
      <c r="CS148" s="490" t="str">
        <f t="shared" si="177"/>
        <v>-</v>
      </c>
      <c r="CT148" s="485" t="str">
        <f t="shared" si="178"/>
        <v>-</v>
      </c>
      <c r="CU148" s="485" t="str">
        <f t="shared" si="179"/>
        <v>-</v>
      </c>
      <c r="CV148" s="489" t="str">
        <f t="shared" si="180"/>
        <v>-</v>
      </c>
    </row>
    <row r="149" spans="6:100" x14ac:dyDescent="0.2">
      <c r="F149" s="495" t="str">
        <f t="shared" si="158"/>
        <v>-</v>
      </c>
      <c r="G149" s="495">
        <f t="shared" si="181"/>
        <v>0</v>
      </c>
      <c r="I149" s="456" t="str">
        <f t="shared" si="182"/>
        <v>-</v>
      </c>
      <c r="J149" s="516" t="str">
        <f t="shared" si="192"/>
        <v>-</v>
      </c>
      <c r="K149" s="516" t="str">
        <f t="shared" si="192"/>
        <v>-</v>
      </c>
      <c r="L149" s="516" t="str">
        <f t="shared" si="192"/>
        <v>-</v>
      </c>
      <c r="M149" s="516" t="str">
        <f t="shared" si="192"/>
        <v>-</v>
      </c>
      <c r="N149" s="516" t="str">
        <f t="shared" si="192"/>
        <v>-</v>
      </c>
      <c r="O149" s="516" t="str">
        <f t="shared" si="192"/>
        <v>-</v>
      </c>
      <c r="P149" s="516" t="str">
        <f t="shared" si="192"/>
        <v>-</v>
      </c>
      <c r="Q149" s="516" t="str">
        <f t="shared" si="192"/>
        <v>-</v>
      </c>
      <c r="R149" s="516" t="str">
        <f t="shared" si="192"/>
        <v>-</v>
      </c>
      <c r="S149" s="516" t="str">
        <f t="shared" si="192"/>
        <v>-</v>
      </c>
      <c r="T149" s="516" t="str">
        <f t="shared" si="193"/>
        <v>-</v>
      </c>
      <c r="U149" s="516" t="str">
        <f t="shared" si="193"/>
        <v>-</v>
      </c>
      <c r="V149" s="516" t="str">
        <f t="shared" si="193"/>
        <v>-</v>
      </c>
      <c r="W149" s="516" t="str">
        <f t="shared" si="193"/>
        <v>-</v>
      </c>
      <c r="X149" s="516" t="str">
        <f t="shared" si="193"/>
        <v>-</v>
      </c>
      <c r="Y149" s="516" t="str">
        <f t="shared" si="193"/>
        <v>-</v>
      </c>
      <c r="Z149" s="516" t="str">
        <f t="shared" si="193"/>
        <v>-</v>
      </c>
      <c r="AA149" s="516" t="str">
        <f t="shared" si="193"/>
        <v>-</v>
      </c>
      <c r="AB149" s="516" t="str">
        <f t="shared" si="193"/>
        <v>-</v>
      </c>
      <c r="AC149" s="516" t="str">
        <f t="shared" si="193"/>
        <v>-</v>
      </c>
      <c r="AD149" s="516" t="str">
        <f t="shared" si="194"/>
        <v>-</v>
      </c>
      <c r="AE149" s="516" t="str">
        <f t="shared" si="194"/>
        <v>-</v>
      </c>
      <c r="AF149" s="516" t="str">
        <f t="shared" si="194"/>
        <v>-</v>
      </c>
      <c r="AG149" s="516" t="str">
        <f t="shared" si="194"/>
        <v>-</v>
      </c>
      <c r="AH149" s="516" t="str">
        <f t="shared" si="194"/>
        <v>-</v>
      </c>
      <c r="AI149" s="516" t="str">
        <f t="shared" si="194"/>
        <v>-</v>
      </c>
      <c r="AJ149" s="516" t="str">
        <f t="shared" si="194"/>
        <v>-</v>
      </c>
      <c r="AK149" s="516" t="str">
        <f t="shared" si="194"/>
        <v>-</v>
      </c>
      <c r="AL149" s="516" t="str">
        <f t="shared" si="194"/>
        <v>-</v>
      </c>
      <c r="AM149" s="516" t="str">
        <f t="shared" si="194"/>
        <v>-</v>
      </c>
      <c r="AN149" s="516" t="str">
        <f t="shared" si="195"/>
        <v>-</v>
      </c>
      <c r="AO149" s="516" t="str">
        <f t="shared" si="195"/>
        <v>-</v>
      </c>
      <c r="AP149" s="516" t="str">
        <f t="shared" si="195"/>
        <v>-</v>
      </c>
      <c r="AQ149" s="516" t="str">
        <f t="shared" si="195"/>
        <v>-</v>
      </c>
      <c r="AR149" s="516" t="str">
        <f t="shared" si="195"/>
        <v>-</v>
      </c>
      <c r="AS149" s="516" t="str">
        <f t="shared" si="195"/>
        <v>-</v>
      </c>
      <c r="AT149" s="516" t="str">
        <f t="shared" si="195"/>
        <v>-</v>
      </c>
      <c r="AU149" s="516" t="str">
        <f t="shared" si="195"/>
        <v>-</v>
      </c>
      <c r="AV149" s="516" t="str">
        <f t="shared" si="195"/>
        <v>-</v>
      </c>
      <c r="AW149" s="516" t="str">
        <f t="shared" si="195"/>
        <v>-</v>
      </c>
      <c r="AX149" s="516" t="str">
        <f t="shared" si="196"/>
        <v>-</v>
      </c>
      <c r="AY149" s="516" t="str">
        <f t="shared" si="196"/>
        <v>-</v>
      </c>
      <c r="AZ149" s="516" t="str">
        <f t="shared" si="196"/>
        <v>-</v>
      </c>
      <c r="BA149" s="516" t="str">
        <f t="shared" si="196"/>
        <v>-</v>
      </c>
      <c r="BB149" s="516" t="str">
        <f t="shared" si="196"/>
        <v>-</v>
      </c>
      <c r="BC149" s="516" t="str">
        <f t="shared" si="196"/>
        <v>-</v>
      </c>
      <c r="BD149" s="516" t="str">
        <f t="shared" si="196"/>
        <v>-</v>
      </c>
      <c r="BE149" s="516" t="str">
        <f t="shared" si="196"/>
        <v>-</v>
      </c>
      <c r="BF149" s="516" t="str">
        <f t="shared" si="196"/>
        <v>-</v>
      </c>
      <c r="BG149" s="516" t="str">
        <f t="shared" si="196"/>
        <v>-</v>
      </c>
      <c r="BH149" s="516" t="str">
        <f t="shared" si="197"/>
        <v>-</v>
      </c>
      <c r="BI149" s="516" t="str">
        <f t="shared" si="197"/>
        <v>-</v>
      </c>
      <c r="BJ149" s="516" t="str">
        <f t="shared" si="197"/>
        <v>-</v>
      </c>
      <c r="BK149" s="516" t="str">
        <f t="shared" si="197"/>
        <v>-</v>
      </c>
      <c r="BL149" s="516" t="str">
        <f t="shared" si="197"/>
        <v>-</v>
      </c>
      <c r="BM149" s="516" t="str">
        <f t="shared" si="197"/>
        <v>-</v>
      </c>
      <c r="BN149" s="516" t="str">
        <f t="shared" si="197"/>
        <v>-</v>
      </c>
      <c r="BO149" s="516" t="str">
        <f t="shared" si="197"/>
        <v>-</v>
      </c>
      <c r="BP149" s="516" t="str">
        <f t="shared" si="197"/>
        <v>-</v>
      </c>
      <c r="BQ149" s="516" t="str">
        <f t="shared" si="197"/>
        <v>-</v>
      </c>
      <c r="BR149" s="516" t="str">
        <f t="shared" si="183"/>
        <v>-------</v>
      </c>
      <c r="BS149" s="516" t="str">
        <f t="shared" si="184"/>
        <v>-</v>
      </c>
      <c r="BT149" s="454" t="str">
        <f>IF(INDEX(BR:BR,ROW())&lt;&gt;"-------",VLOOKUP($BR149,'CS Protocol Def'!$B:$O,12,FALSE),"-")</f>
        <v>-</v>
      </c>
      <c r="BU149" s="454" t="str">
        <f>IF(INDEX(BR:BR,ROW())&lt;&gt;"-------",VLOOKUP(INDEX(BR:BR,ROW()),'CS Protocol Def'!$B:$O,13,FALSE),"-")</f>
        <v>-</v>
      </c>
      <c r="BV149" s="454" t="str">
        <f>IF(INDEX(BR:BR,ROW())&lt;&gt;"-------",VLOOKUP($BR149,'CS Protocol Def'!$B:$P,15,FALSE),"-")</f>
        <v>-</v>
      </c>
      <c r="BW149" s="455" t="str">
        <f t="shared" si="185"/>
        <v>-</v>
      </c>
      <c r="BX149" s="515" t="str">
        <f>IF(INDEX(BR:BR,ROW())&lt;&gt;"-------",VLOOKUP($BR149,'CS Protocol Def'!$B:$Q,16,FALSE),"-")</f>
        <v>-</v>
      </c>
      <c r="BY149" s="455" t="str">
        <f>IF(INDEX(BR:BR,ROW())&lt;&gt;"-------",VLOOKUP(TEXT(BIN2DEC(CONCATENATE(K149,L149,M149,N149,O149,P149,Q149,R149,S149,T149)),"#"),'Country Codes'!A:B,2,FALSE),"-")</f>
        <v>-</v>
      </c>
      <c r="BZ149" s="491" t="str">
        <f>IF(BT149=BZ$3,VLOOKUP(CONCATENATE(X149,Y149,Z149,AA149,AB149,AC149),Characters!$B$3:$F$41,5,FALSE)&amp;
VLOOKUP(CONCATENATE(AD149,AE149,AF149,AG149,AH149,AI149),Characters!$B$3:$F$41,5,FALSE)&amp;
VLOOKUP(CONCATENATE(AJ149,AK149,AL149,AM149,AN149,AO149),Characters!$B$3:$F$41,5,FALSE)&amp;
VLOOKUP(CONCATENATE(AP149,AQ149,AR149,AS149,AT149,AU149),Characters!$B$3:$F$41,5,FALSE)&amp;
VLOOKUP(CONCATENATE(AV149,AW149,AX149,AY149,AZ149,BA149),Characters!$B$3:$F$41,5,FALSE)&amp;
VLOOKUP(CONCATENATE(BB149,BC149,BD149,BE149,BF149,BG149),Characters!$B$3:$F$41,5,FALSE)&amp;
VLOOKUP(CONCATENATE(BH149,BI149,BJ149,BK149,BL149,BM149),Characters!$B$3:$F$41,5,FALSE),"-")</f>
        <v>-</v>
      </c>
      <c r="CA149" s="471" t="str">
        <f t="shared" si="159"/>
        <v>-</v>
      </c>
      <c r="CB149" s="473" t="str">
        <f t="shared" si="160"/>
        <v>-</v>
      </c>
      <c r="CC149" s="475" t="str">
        <f t="shared" si="161"/>
        <v>-</v>
      </c>
      <c r="CD149" s="476" t="str">
        <f t="shared" si="162"/>
        <v>-</v>
      </c>
      <c r="CE149" s="476" t="str">
        <f t="shared" si="163"/>
        <v>-</v>
      </c>
      <c r="CF149" s="476" t="str">
        <f t="shared" si="164"/>
        <v>-</v>
      </c>
      <c r="CG149" s="476" t="str">
        <f t="shared" si="165"/>
        <v>-</v>
      </c>
      <c r="CH149" s="478" t="str">
        <f t="shared" si="166"/>
        <v>-</v>
      </c>
      <c r="CI149" s="480" t="str">
        <f t="shared" si="167"/>
        <v>-</v>
      </c>
      <c r="CJ149" s="480" t="str">
        <f t="shared" si="168"/>
        <v>-</v>
      </c>
      <c r="CK149" s="480" t="str">
        <f t="shared" si="169"/>
        <v>-</v>
      </c>
      <c r="CL149" s="480" t="str">
        <f t="shared" si="170"/>
        <v>-</v>
      </c>
      <c r="CM149" s="482" t="str">
        <f t="shared" si="171"/>
        <v>-</v>
      </c>
      <c r="CN149" s="483" t="str">
        <f t="shared" si="172"/>
        <v>-</v>
      </c>
      <c r="CO149" s="483" t="str">
        <f t="shared" si="173"/>
        <v>-</v>
      </c>
      <c r="CP149" s="483" t="str">
        <f t="shared" si="174"/>
        <v>-</v>
      </c>
      <c r="CQ149" s="493" t="str">
        <f t="shared" si="175"/>
        <v>-</v>
      </c>
      <c r="CR149" s="487" t="str">
        <f t="shared" si="176"/>
        <v>-</v>
      </c>
      <c r="CS149" s="490" t="str">
        <f t="shared" si="177"/>
        <v>-</v>
      </c>
      <c r="CT149" s="485" t="str">
        <f t="shared" si="178"/>
        <v>-</v>
      </c>
      <c r="CU149" s="485" t="str">
        <f t="shared" si="179"/>
        <v>-</v>
      </c>
      <c r="CV149" s="489" t="str">
        <f t="shared" si="180"/>
        <v>-</v>
      </c>
    </row>
    <row r="150" spans="6:100" x14ac:dyDescent="0.2">
      <c r="F150" s="495" t="str">
        <f t="shared" si="158"/>
        <v>-</v>
      </c>
      <c r="G150" s="495">
        <f t="shared" si="181"/>
        <v>0</v>
      </c>
      <c r="I150" s="456" t="str">
        <f t="shared" si="182"/>
        <v>-</v>
      </c>
      <c r="J150" s="516" t="str">
        <f t="shared" si="192"/>
        <v>-</v>
      </c>
      <c r="K150" s="516" t="str">
        <f t="shared" si="192"/>
        <v>-</v>
      </c>
      <c r="L150" s="516" t="str">
        <f t="shared" si="192"/>
        <v>-</v>
      </c>
      <c r="M150" s="516" t="str">
        <f t="shared" si="192"/>
        <v>-</v>
      </c>
      <c r="N150" s="516" t="str">
        <f t="shared" si="192"/>
        <v>-</v>
      </c>
      <c r="O150" s="516" t="str">
        <f t="shared" si="192"/>
        <v>-</v>
      </c>
      <c r="P150" s="516" t="str">
        <f t="shared" si="192"/>
        <v>-</v>
      </c>
      <c r="Q150" s="516" t="str">
        <f t="shared" si="192"/>
        <v>-</v>
      </c>
      <c r="R150" s="516" t="str">
        <f t="shared" si="192"/>
        <v>-</v>
      </c>
      <c r="S150" s="516" t="str">
        <f t="shared" si="192"/>
        <v>-</v>
      </c>
      <c r="T150" s="516" t="str">
        <f t="shared" si="193"/>
        <v>-</v>
      </c>
      <c r="U150" s="516" t="str">
        <f t="shared" si="193"/>
        <v>-</v>
      </c>
      <c r="V150" s="516" t="str">
        <f t="shared" si="193"/>
        <v>-</v>
      </c>
      <c r="W150" s="516" t="str">
        <f t="shared" si="193"/>
        <v>-</v>
      </c>
      <c r="X150" s="516" t="str">
        <f t="shared" si="193"/>
        <v>-</v>
      </c>
      <c r="Y150" s="516" t="str">
        <f t="shared" si="193"/>
        <v>-</v>
      </c>
      <c r="Z150" s="516" t="str">
        <f t="shared" si="193"/>
        <v>-</v>
      </c>
      <c r="AA150" s="516" t="str">
        <f t="shared" si="193"/>
        <v>-</v>
      </c>
      <c r="AB150" s="516" t="str">
        <f t="shared" si="193"/>
        <v>-</v>
      </c>
      <c r="AC150" s="516" t="str">
        <f t="shared" si="193"/>
        <v>-</v>
      </c>
      <c r="AD150" s="516" t="str">
        <f t="shared" si="194"/>
        <v>-</v>
      </c>
      <c r="AE150" s="516" t="str">
        <f t="shared" si="194"/>
        <v>-</v>
      </c>
      <c r="AF150" s="516" t="str">
        <f t="shared" si="194"/>
        <v>-</v>
      </c>
      <c r="AG150" s="516" t="str">
        <f t="shared" si="194"/>
        <v>-</v>
      </c>
      <c r="AH150" s="516" t="str">
        <f t="shared" si="194"/>
        <v>-</v>
      </c>
      <c r="AI150" s="516" t="str">
        <f t="shared" si="194"/>
        <v>-</v>
      </c>
      <c r="AJ150" s="516" t="str">
        <f t="shared" si="194"/>
        <v>-</v>
      </c>
      <c r="AK150" s="516" t="str">
        <f t="shared" si="194"/>
        <v>-</v>
      </c>
      <c r="AL150" s="516" t="str">
        <f t="shared" si="194"/>
        <v>-</v>
      </c>
      <c r="AM150" s="516" t="str">
        <f t="shared" si="194"/>
        <v>-</v>
      </c>
      <c r="AN150" s="516" t="str">
        <f t="shared" si="195"/>
        <v>-</v>
      </c>
      <c r="AO150" s="516" t="str">
        <f t="shared" si="195"/>
        <v>-</v>
      </c>
      <c r="AP150" s="516" t="str">
        <f t="shared" si="195"/>
        <v>-</v>
      </c>
      <c r="AQ150" s="516" t="str">
        <f t="shared" si="195"/>
        <v>-</v>
      </c>
      <c r="AR150" s="516" t="str">
        <f t="shared" si="195"/>
        <v>-</v>
      </c>
      <c r="AS150" s="516" t="str">
        <f t="shared" si="195"/>
        <v>-</v>
      </c>
      <c r="AT150" s="516" t="str">
        <f t="shared" si="195"/>
        <v>-</v>
      </c>
      <c r="AU150" s="516" t="str">
        <f t="shared" si="195"/>
        <v>-</v>
      </c>
      <c r="AV150" s="516" t="str">
        <f t="shared" si="195"/>
        <v>-</v>
      </c>
      <c r="AW150" s="516" t="str">
        <f t="shared" si="195"/>
        <v>-</v>
      </c>
      <c r="AX150" s="516" t="str">
        <f t="shared" si="196"/>
        <v>-</v>
      </c>
      <c r="AY150" s="516" t="str">
        <f t="shared" si="196"/>
        <v>-</v>
      </c>
      <c r="AZ150" s="516" t="str">
        <f t="shared" si="196"/>
        <v>-</v>
      </c>
      <c r="BA150" s="516" t="str">
        <f t="shared" si="196"/>
        <v>-</v>
      </c>
      <c r="BB150" s="516" t="str">
        <f t="shared" si="196"/>
        <v>-</v>
      </c>
      <c r="BC150" s="516" t="str">
        <f t="shared" si="196"/>
        <v>-</v>
      </c>
      <c r="BD150" s="516" t="str">
        <f t="shared" si="196"/>
        <v>-</v>
      </c>
      <c r="BE150" s="516" t="str">
        <f t="shared" si="196"/>
        <v>-</v>
      </c>
      <c r="BF150" s="516" t="str">
        <f t="shared" si="196"/>
        <v>-</v>
      </c>
      <c r="BG150" s="516" t="str">
        <f t="shared" si="196"/>
        <v>-</v>
      </c>
      <c r="BH150" s="516" t="str">
        <f t="shared" si="197"/>
        <v>-</v>
      </c>
      <c r="BI150" s="516" t="str">
        <f t="shared" si="197"/>
        <v>-</v>
      </c>
      <c r="BJ150" s="516" t="str">
        <f t="shared" si="197"/>
        <v>-</v>
      </c>
      <c r="BK150" s="516" t="str">
        <f t="shared" si="197"/>
        <v>-</v>
      </c>
      <c r="BL150" s="516" t="str">
        <f t="shared" si="197"/>
        <v>-</v>
      </c>
      <c r="BM150" s="516" t="str">
        <f t="shared" si="197"/>
        <v>-</v>
      </c>
      <c r="BN150" s="516" t="str">
        <f t="shared" si="197"/>
        <v>-</v>
      </c>
      <c r="BO150" s="516" t="str">
        <f t="shared" si="197"/>
        <v>-</v>
      </c>
      <c r="BP150" s="516" t="str">
        <f t="shared" si="197"/>
        <v>-</v>
      </c>
      <c r="BQ150" s="516" t="str">
        <f t="shared" si="197"/>
        <v>-</v>
      </c>
      <c r="BR150" s="516" t="str">
        <f t="shared" si="183"/>
        <v>-------</v>
      </c>
      <c r="BS150" s="516" t="str">
        <f t="shared" si="184"/>
        <v>-</v>
      </c>
      <c r="BT150" s="454" t="str">
        <f>IF(INDEX(BR:BR,ROW())&lt;&gt;"-------",VLOOKUP($BR150,'CS Protocol Def'!$B:$O,12,FALSE),"-")</f>
        <v>-</v>
      </c>
      <c r="BU150" s="454" t="str">
        <f>IF(INDEX(BR:BR,ROW())&lt;&gt;"-------",VLOOKUP(INDEX(BR:BR,ROW()),'CS Protocol Def'!$B:$O,13,FALSE),"-")</f>
        <v>-</v>
      </c>
      <c r="BV150" s="454" t="str">
        <f>IF(INDEX(BR:BR,ROW())&lt;&gt;"-------",VLOOKUP($BR150,'CS Protocol Def'!$B:$P,15,FALSE),"-")</f>
        <v>-</v>
      </c>
      <c r="BW150" s="455" t="str">
        <f t="shared" si="185"/>
        <v>-</v>
      </c>
      <c r="BX150" s="515" t="str">
        <f>IF(INDEX(BR:BR,ROW())&lt;&gt;"-------",VLOOKUP($BR150,'CS Protocol Def'!$B:$Q,16,FALSE),"-")</f>
        <v>-</v>
      </c>
      <c r="BY150" s="455" t="str">
        <f>IF(INDEX(BR:BR,ROW())&lt;&gt;"-------",VLOOKUP(TEXT(BIN2DEC(CONCATENATE(K150,L150,M150,N150,O150,P150,Q150,R150,S150,T150)),"#"),'Country Codes'!A:B,2,FALSE),"-")</f>
        <v>-</v>
      </c>
      <c r="BZ150" s="491" t="str">
        <f>IF(BT150=BZ$3,VLOOKUP(CONCATENATE(X150,Y150,Z150,AA150,AB150,AC150),Characters!$B$3:$F$41,5,FALSE)&amp;
VLOOKUP(CONCATENATE(AD150,AE150,AF150,AG150,AH150,AI150),Characters!$B$3:$F$41,5,FALSE)&amp;
VLOOKUP(CONCATENATE(AJ150,AK150,AL150,AM150,AN150,AO150),Characters!$B$3:$F$41,5,FALSE)&amp;
VLOOKUP(CONCATENATE(AP150,AQ150,AR150,AS150,AT150,AU150),Characters!$B$3:$F$41,5,FALSE)&amp;
VLOOKUP(CONCATENATE(AV150,AW150,AX150,AY150,AZ150,BA150),Characters!$B$3:$F$41,5,FALSE)&amp;
VLOOKUP(CONCATENATE(BB150,BC150,BD150,BE150,BF150,BG150),Characters!$B$3:$F$41,5,FALSE)&amp;
VLOOKUP(CONCATENATE(BH150,BI150,BJ150,BK150,BL150,BM150),Characters!$B$3:$F$41,5,FALSE),"-")</f>
        <v>-</v>
      </c>
      <c r="CA150" s="471" t="str">
        <f t="shared" si="159"/>
        <v>-</v>
      </c>
      <c r="CB150" s="473" t="str">
        <f t="shared" si="160"/>
        <v>-</v>
      </c>
      <c r="CC150" s="475" t="str">
        <f t="shared" si="161"/>
        <v>-</v>
      </c>
      <c r="CD150" s="476" t="str">
        <f t="shared" si="162"/>
        <v>-</v>
      </c>
      <c r="CE150" s="476" t="str">
        <f t="shared" si="163"/>
        <v>-</v>
      </c>
      <c r="CF150" s="476" t="str">
        <f t="shared" si="164"/>
        <v>-</v>
      </c>
      <c r="CG150" s="476" t="str">
        <f t="shared" si="165"/>
        <v>-</v>
      </c>
      <c r="CH150" s="478" t="str">
        <f t="shared" si="166"/>
        <v>-</v>
      </c>
      <c r="CI150" s="480" t="str">
        <f t="shared" si="167"/>
        <v>-</v>
      </c>
      <c r="CJ150" s="480" t="str">
        <f t="shared" si="168"/>
        <v>-</v>
      </c>
      <c r="CK150" s="480" t="str">
        <f t="shared" si="169"/>
        <v>-</v>
      </c>
      <c r="CL150" s="480" t="str">
        <f t="shared" si="170"/>
        <v>-</v>
      </c>
      <c r="CM150" s="482" t="str">
        <f t="shared" si="171"/>
        <v>-</v>
      </c>
      <c r="CN150" s="483" t="str">
        <f t="shared" si="172"/>
        <v>-</v>
      </c>
      <c r="CO150" s="483" t="str">
        <f t="shared" si="173"/>
        <v>-</v>
      </c>
      <c r="CP150" s="483" t="str">
        <f t="shared" si="174"/>
        <v>-</v>
      </c>
      <c r="CQ150" s="493" t="str">
        <f t="shared" si="175"/>
        <v>-</v>
      </c>
      <c r="CR150" s="487" t="str">
        <f t="shared" si="176"/>
        <v>-</v>
      </c>
      <c r="CS150" s="490" t="str">
        <f t="shared" si="177"/>
        <v>-</v>
      </c>
      <c r="CT150" s="485" t="str">
        <f t="shared" si="178"/>
        <v>-</v>
      </c>
      <c r="CU150" s="485" t="str">
        <f t="shared" si="179"/>
        <v>-</v>
      </c>
      <c r="CV150" s="489" t="str">
        <f t="shared" si="180"/>
        <v>-</v>
      </c>
    </row>
    <row r="151" spans="6:100" x14ac:dyDescent="0.2">
      <c r="F151" s="495" t="str">
        <f t="shared" si="158"/>
        <v>-</v>
      </c>
      <c r="G151" s="495">
        <f t="shared" si="181"/>
        <v>0</v>
      </c>
      <c r="I151" s="456" t="str">
        <f t="shared" si="182"/>
        <v>-</v>
      </c>
      <c r="J151" s="516" t="str">
        <f t="shared" si="192"/>
        <v>-</v>
      </c>
      <c r="K151" s="516" t="str">
        <f t="shared" si="192"/>
        <v>-</v>
      </c>
      <c r="L151" s="516" t="str">
        <f t="shared" si="192"/>
        <v>-</v>
      </c>
      <c r="M151" s="516" t="str">
        <f t="shared" si="192"/>
        <v>-</v>
      </c>
      <c r="N151" s="516" t="str">
        <f t="shared" si="192"/>
        <v>-</v>
      </c>
      <c r="O151" s="516" t="str">
        <f t="shared" si="192"/>
        <v>-</v>
      </c>
      <c r="P151" s="516" t="str">
        <f t="shared" si="192"/>
        <v>-</v>
      </c>
      <c r="Q151" s="516" t="str">
        <f t="shared" si="192"/>
        <v>-</v>
      </c>
      <c r="R151" s="516" t="str">
        <f t="shared" si="192"/>
        <v>-</v>
      </c>
      <c r="S151" s="516" t="str">
        <f t="shared" si="192"/>
        <v>-</v>
      </c>
      <c r="T151" s="516" t="str">
        <f t="shared" si="193"/>
        <v>-</v>
      </c>
      <c r="U151" s="516" t="str">
        <f t="shared" si="193"/>
        <v>-</v>
      </c>
      <c r="V151" s="516" t="str">
        <f t="shared" si="193"/>
        <v>-</v>
      </c>
      <c r="W151" s="516" t="str">
        <f t="shared" si="193"/>
        <v>-</v>
      </c>
      <c r="X151" s="516" t="str">
        <f t="shared" si="193"/>
        <v>-</v>
      </c>
      <c r="Y151" s="516" t="str">
        <f t="shared" si="193"/>
        <v>-</v>
      </c>
      <c r="Z151" s="516" t="str">
        <f t="shared" si="193"/>
        <v>-</v>
      </c>
      <c r="AA151" s="516" t="str">
        <f t="shared" si="193"/>
        <v>-</v>
      </c>
      <c r="AB151" s="516" t="str">
        <f t="shared" si="193"/>
        <v>-</v>
      </c>
      <c r="AC151" s="516" t="str">
        <f t="shared" si="193"/>
        <v>-</v>
      </c>
      <c r="AD151" s="516" t="str">
        <f t="shared" si="194"/>
        <v>-</v>
      </c>
      <c r="AE151" s="516" t="str">
        <f t="shared" si="194"/>
        <v>-</v>
      </c>
      <c r="AF151" s="516" t="str">
        <f t="shared" si="194"/>
        <v>-</v>
      </c>
      <c r="AG151" s="516" t="str">
        <f t="shared" si="194"/>
        <v>-</v>
      </c>
      <c r="AH151" s="516" t="str">
        <f t="shared" si="194"/>
        <v>-</v>
      </c>
      <c r="AI151" s="516" t="str">
        <f t="shared" si="194"/>
        <v>-</v>
      </c>
      <c r="AJ151" s="516" t="str">
        <f t="shared" si="194"/>
        <v>-</v>
      </c>
      <c r="AK151" s="516" t="str">
        <f t="shared" si="194"/>
        <v>-</v>
      </c>
      <c r="AL151" s="516" t="str">
        <f t="shared" si="194"/>
        <v>-</v>
      </c>
      <c r="AM151" s="516" t="str">
        <f t="shared" si="194"/>
        <v>-</v>
      </c>
      <c r="AN151" s="516" t="str">
        <f t="shared" si="195"/>
        <v>-</v>
      </c>
      <c r="AO151" s="516" t="str">
        <f t="shared" si="195"/>
        <v>-</v>
      </c>
      <c r="AP151" s="516" t="str">
        <f t="shared" si="195"/>
        <v>-</v>
      </c>
      <c r="AQ151" s="516" t="str">
        <f t="shared" si="195"/>
        <v>-</v>
      </c>
      <c r="AR151" s="516" t="str">
        <f t="shared" si="195"/>
        <v>-</v>
      </c>
      <c r="AS151" s="516" t="str">
        <f t="shared" si="195"/>
        <v>-</v>
      </c>
      <c r="AT151" s="516" t="str">
        <f t="shared" si="195"/>
        <v>-</v>
      </c>
      <c r="AU151" s="516" t="str">
        <f t="shared" si="195"/>
        <v>-</v>
      </c>
      <c r="AV151" s="516" t="str">
        <f t="shared" si="195"/>
        <v>-</v>
      </c>
      <c r="AW151" s="516" t="str">
        <f t="shared" si="195"/>
        <v>-</v>
      </c>
      <c r="AX151" s="516" t="str">
        <f t="shared" si="196"/>
        <v>-</v>
      </c>
      <c r="AY151" s="516" t="str">
        <f t="shared" si="196"/>
        <v>-</v>
      </c>
      <c r="AZ151" s="516" t="str">
        <f t="shared" si="196"/>
        <v>-</v>
      </c>
      <c r="BA151" s="516" t="str">
        <f t="shared" si="196"/>
        <v>-</v>
      </c>
      <c r="BB151" s="516" t="str">
        <f t="shared" si="196"/>
        <v>-</v>
      </c>
      <c r="BC151" s="516" t="str">
        <f t="shared" si="196"/>
        <v>-</v>
      </c>
      <c r="BD151" s="516" t="str">
        <f t="shared" si="196"/>
        <v>-</v>
      </c>
      <c r="BE151" s="516" t="str">
        <f t="shared" si="196"/>
        <v>-</v>
      </c>
      <c r="BF151" s="516" t="str">
        <f t="shared" si="196"/>
        <v>-</v>
      </c>
      <c r="BG151" s="516" t="str">
        <f t="shared" si="196"/>
        <v>-</v>
      </c>
      <c r="BH151" s="516" t="str">
        <f t="shared" si="197"/>
        <v>-</v>
      </c>
      <c r="BI151" s="516" t="str">
        <f t="shared" si="197"/>
        <v>-</v>
      </c>
      <c r="BJ151" s="516" t="str">
        <f t="shared" si="197"/>
        <v>-</v>
      </c>
      <c r="BK151" s="516" t="str">
        <f t="shared" si="197"/>
        <v>-</v>
      </c>
      <c r="BL151" s="516" t="str">
        <f t="shared" si="197"/>
        <v>-</v>
      </c>
      <c r="BM151" s="516" t="str">
        <f t="shared" si="197"/>
        <v>-</v>
      </c>
      <c r="BN151" s="516" t="str">
        <f t="shared" si="197"/>
        <v>-</v>
      </c>
      <c r="BO151" s="516" t="str">
        <f t="shared" si="197"/>
        <v>-</v>
      </c>
      <c r="BP151" s="516" t="str">
        <f t="shared" si="197"/>
        <v>-</v>
      </c>
      <c r="BQ151" s="516" t="str">
        <f t="shared" si="197"/>
        <v>-</v>
      </c>
      <c r="BR151" s="516" t="str">
        <f t="shared" si="183"/>
        <v>-------</v>
      </c>
      <c r="BS151" s="516" t="str">
        <f t="shared" si="184"/>
        <v>-</v>
      </c>
      <c r="BT151" s="454" t="str">
        <f>IF(INDEX(BR:BR,ROW())&lt;&gt;"-------",VLOOKUP($BR151,'CS Protocol Def'!$B:$O,12,FALSE),"-")</f>
        <v>-</v>
      </c>
      <c r="BU151" s="454" t="str">
        <f>IF(INDEX(BR:BR,ROW())&lt;&gt;"-------",VLOOKUP(INDEX(BR:BR,ROW()),'CS Protocol Def'!$B:$O,13,FALSE),"-")</f>
        <v>-</v>
      </c>
      <c r="BV151" s="454" t="str">
        <f>IF(INDEX(BR:BR,ROW())&lt;&gt;"-------",VLOOKUP($BR151,'CS Protocol Def'!$B:$P,15,FALSE),"-")</f>
        <v>-</v>
      </c>
      <c r="BW151" s="455" t="str">
        <f t="shared" si="185"/>
        <v>-</v>
      </c>
      <c r="BX151" s="515" t="str">
        <f>IF(INDEX(BR:BR,ROW())&lt;&gt;"-------",VLOOKUP($BR151,'CS Protocol Def'!$B:$Q,16,FALSE),"-")</f>
        <v>-</v>
      </c>
      <c r="BY151" s="455" t="str">
        <f>IF(INDEX(BR:BR,ROW())&lt;&gt;"-------",VLOOKUP(TEXT(BIN2DEC(CONCATENATE(K151,L151,M151,N151,O151,P151,Q151,R151,S151,T151)),"#"),'Country Codes'!A:B,2,FALSE),"-")</f>
        <v>-</v>
      </c>
      <c r="BZ151" s="491" t="str">
        <f>IF(BT151=BZ$3,VLOOKUP(CONCATENATE(X151,Y151,Z151,AA151,AB151,AC151),Characters!$B$3:$F$41,5,FALSE)&amp;
VLOOKUP(CONCATENATE(AD151,AE151,AF151,AG151,AH151,AI151),Characters!$B$3:$F$41,5,FALSE)&amp;
VLOOKUP(CONCATENATE(AJ151,AK151,AL151,AM151,AN151,AO151),Characters!$B$3:$F$41,5,FALSE)&amp;
VLOOKUP(CONCATENATE(AP151,AQ151,AR151,AS151,AT151,AU151),Characters!$B$3:$F$41,5,FALSE)&amp;
VLOOKUP(CONCATENATE(AV151,AW151,AX151,AY151,AZ151,BA151),Characters!$B$3:$F$41,5,FALSE)&amp;
VLOOKUP(CONCATENATE(BB151,BC151,BD151,BE151,BF151,BG151),Characters!$B$3:$F$41,5,FALSE)&amp;
VLOOKUP(CONCATENATE(BH151,BI151,BJ151,BK151,BL151,BM151),Characters!$B$3:$F$41,5,FALSE),"-")</f>
        <v>-</v>
      </c>
      <c r="CA151" s="471" t="str">
        <f t="shared" si="159"/>
        <v>-</v>
      </c>
      <c r="CB151" s="473" t="str">
        <f t="shared" si="160"/>
        <v>-</v>
      </c>
      <c r="CC151" s="475" t="str">
        <f t="shared" si="161"/>
        <v>-</v>
      </c>
      <c r="CD151" s="476" t="str">
        <f t="shared" si="162"/>
        <v>-</v>
      </c>
      <c r="CE151" s="476" t="str">
        <f t="shared" si="163"/>
        <v>-</v>
      </c>
      <c r="CF151" s="476" t="str">
        <f t="shared" si="164"/>
        <v>-</v>
      </c>
      <c r="CG151" s="476" t="str">
        <f t="shared" si="165"/>
        <v>-</v>
      </c>
      <c r="CH151" s="478" t="str">
        <f t="shared" si="166"/>
        <v>-</v>
      </c>
      <c r="CI151" s="480" t="str">
        <f t="shared" si="167"/>
        <v>-</v>
      </c>
      <c r="CJ151" s="480" t="str">
        <f t="shared" si="168"/>
        <v>-</v>
      </c>
      <c r="CK151" s="480" t="str">
        <f t="shared" si="169"/>
        <v>-</v>
      </c>
      <c r="CL151" s="480" t="str">
        <f t="shared" si="170"/>
        <v>-</v>
      </c>
      <c r="CM151" s="482" t="str">
        <f t="shared" si="171"/>
        <v>-</v>
      </c>
      <c r="CN151" s="483" t="str">
        <f t="shared" si="172"/>
        <v>-</v>
      </c>
      <c r="CO151" s="483" t="str">
        <f t="shared" si="173"/>
        <v>-</v>
      </c>
      <c r="CP151" s="483" t="str">
        <f t="shared" si="174"/>
        <v>-</v>
      </c>
      <c r="CQ151" s="493" t="str">
        <f t="shared" si="175"/>
        <v>-</v>
      </c>
      <c r="CR151" s="487" t="str">
        <f t="shared" si="176"/>
        <v>-</v>
      </c>
      <c r="CS151" s="490" t="str">
        <f t="shared" si="177"/>
        <v>-</v>
      </c>
      <c r="CT151" s="485" t="str">
        <f t="shared" si="178"/>
        <v>-</v>
      </c>
      <c r="CU151" s="485" t="str">
        <f t="shared" si="179"/>
        <v>-</v>
      </c>
      <c r="CV151" s="489" t="str">
        <f t="shared" si="180"/>
        <v>-</v>
      </c>
    </row>
    <row r="152" spans="6:100" x14ac:dyDescent="0.2">
      <c r="F152" s="495" t="str">
        <f t="shared" si="158"/>
        <v>-</v>
      </c>
      <c r="G152" s="495">
        <f t="shared" si="181"/>
        <v>0</v>
      </c>
      <c r="I152" s="456" t="str">
        <f t="shared" si="182"/>
        <v>-</v>
      </c>
      <c r="J152" s="516" t="str">
        <f t="shared" si="192"/>
        <v>-</v>
      </c>
      <c r="K152" s="516" t="str">
        <f t="shared" si="192"/>
        <v>-</v>
      </c>
      <c r="L152" s="516" t="str">
        <f t="shared" si="192"/>
        <v>-</v>
      </c>
      <c r="M152" s="516" t="str">
        <f t="shared" si="192"/>
        <v>-</v>
      </c>
      <c r="N152" s="516" t="str">
        <f t="shared" si="192"/>
        <v>-</v>
      </c>
      <c r="O152" s="516" t="str">
        <f t="shared" si="192"/>
        <v>-</v>
      </c>
      <c r="P152" s="516" t="str">
        <f t="shared" si="192"/>
        <v>-</v>
      </c>
      <c r="Q152" s="516" t="str">
        <f t="shared" si="192"/>
        <v>-</v>
      </c>
      <c r="R152" s="516" t="str">
        <f t="shared" si="192"/>
        <v>-</v>
      </c>
      <c r="S152" s="516" t="str">
        <f t="shared" si="192"/>
        <v>-</v>
      </c>
      <c r="T152" s="516" t="str">
        <f t="shared" si="193"/>
        <v>-</v>
      </c>
      <c r="U152" s="516" t="str">
        <f t="shared" si="193"/>
        <v>-</v>
      </c>
      <c r="V152" s="516" t="str">
        <f t="shared" si="193"/>
        <v>-</v>
      </c>
      <c r="W152" s="516" t="str">
        <f t="shared" si="193"/>
        <v>-</v>
      </c>
      <c r="X152" s="516" t="str">
        <f t="shared" si="193"/>
        <v>-</v>
      </c>
      <c r="Y152" s="516" t="str">
        <f t="shared" si="193"/>
        <v>-</v>
      </c>
      <c r="Z152" s="516" t="str">
        <f t="shared" si="193"/>
        <v>-</v>
      </c>
      <c r="AA152" s="516" t="str">
        <f t="shared" si="193"/>
        <v>-</v>
      </c>
      <c r="AB152" s="516" t="str">
        <f t="shared" si="193"/>
        <v>-</v>
      </c>
      <c r="AC152" s="516" t="str">
        <f t="shared" si="193"/>
        <v>-</v>
      </c>
      <c r="AD152" s="516" t="str">
        <f t="shared" si="194"/>
        <v>-</v>
      </c>
      <c r="AE152" s="516" t="str">
        <f t="shared" si="194"/>
        <v>-</v>
      </c>
      <c r="AF152" s="516" t="str">
        <f t="shared" si="194"/>
        <v>-</v>
      </c>
      <c r="AG152" s="516" t="str">
        <f t="shared" si="194"/>
        <v>-</v>
      </c>
      <c r="AH152" s="516" t="str">
        <f t="shared" si="194"/>
        <v>-</v>
      </c>
      <c r="AI152" s="516" t="str">
        <f t="shared" si="194"/>
        <v>-</v>
      </c>
      <c r="AJ152" s="516" t="str">
        <f t="shared" si="194"/>
        <v>-</v>
      </c>
      <c r="AK152" s="516" t="str">
        <f t="shared" si="194"/>
        <v>-</v>
      </c>
      <c r="AL152" s="516" t="str">
        <f t="shared" si="194"/>
        <v>-</v>
      </c>
      <c r="AM152" s="516" t="str">
        <f t="shared" si="194"/>
        <v>-</v>
      </c>
      <c r="AN152" s="516" t="str">
        <f t="shared" si="195"/>
        <v>-</v>
      </c>
      <c r="AO152" s="516" t="str">
        <f t="shared" si="195"/>
        <v>-</v>
      </c>
      <c r="AP152" s="516" t="str">
        <f t="shared" si="195"/>
        <v>-</v>
      </c>
      <c r="AQ152" s="516" t="str">
        <f t="shared" si="195"/>
        <v>-</v>
      </c>
      <c r="AR152" s="516" t="str">
        <f t="shared" si="195"/>
        <v>-</v>
      </c>
      <c r="AS152" s="516" t="str">
        <f t="shared" si="195"/>
        <v>-</v>
      </c>
      <c r="AT152" s="516" t="str">
        <f t="shared" si="195"/>
        <v>-</v>
      </c>
      <c r="AU152" s="516" t="str">
        <f t="shared" si="195"/>
        <v>-</v>
      </c>
      <c r="AV152" s="516" t="str">
        <f t="shared" si="195"/>
        <v>-</v>
      </c>
      <c r="AW152" s="516" t="str">
        <f t="shared" si="195"/>
        <v>-</v>
      </c>
      <c r="AX152" s="516" t="str">
        <f t="shared" si="196"/>
        <v>-</v>
      </c>
      <c r="AY152" s="516" t="str">
        <f t="shared" si="196"/>
        <v>-</v>
      </c>
      <c r="AZ152" s="516" t="str">
        <f t="shared" si="196"/>
        <v>-</v>
      </c>
      <c r="BA152" s="516" t="str">
        <f t="shared" si="196"/>
        <v>-</v>
      </c>
      <c r="BB152" s="516" t="str">
        <f t="shared" si="196"/>
        <v>-</v>
      </c>
      <c r="BC152" s="516" t="str">
        <f t="shared" si="196"/>
        <v>-</v>
      </c>
      <c r="BD152" s="516" t="str">
        <f t="shared" si="196"/>
        <v>-</v>
      </c>
      <c r="BE152" s="516" t="str">
        <f t="shared" si="196"/>
        <v>-</v>
      </c>
      <c r="BF152" s="516" t="str">
        <f t="shared" si="196"/>
        <v>-</v>
      </c>
      <c r="BG152" s="516" t="str">
        <f t="shared" si="196"/>
        <v>-</v>
      </c>
      <c r="BH152" s="516" t="str">
        <f t="shared" si="197"/>
        <v>-</v>
      </c>
      <c r="BI152" s="516" t="str">
        <f t="shared" si="197"/>
        <v>-</v>
      </c>
      <c r="BJ152" s="516" t="str">
        <f t="shared" si="197"/>
        <v>-</v>
      </c>
      <c r="BK152" s="516" t="str">
        <f t="shared" si="197"/>
        <v>-</v>
      </c>
      <c r="BL152" s="516" t="str">
        <f t="shared" si="197"/>
        <v>-</v>
      </c>
      <c r="BM152" s="516" t="str">
        <f t="shared" si="197"/>
        <v>-</v>
      </c>
      <c r="BN152" s="516" t="str">
        <f t="shared" si="197"/>
        <v>-</v>
      </c>
      <c r="BO152" s="516" t="str">
        <f t="shared" si="197"/>
        <v>-</v>
      </c>
      <c r="BP152" s="516" t="str">
        <f t="shared" si="197"/>
        <v>-</v>
      </c>
      <c r="BQ152" s="516" t="str">
        <f t="shared" si="197"/>
        <v>-</v>
      </c>
      <c r="BR152" s="516" t="str">
        <f t="shared" si="183"/>
        <v>-------</v>
      </c>
      <c r="BS152" s="516" t="str">
        <f t="shared" si="184"/>
        <v>-</v>
      </c>
      <c r="BT152" s="454" t="str">
        <f>IF(INDEX(BR:BR,ROW())&lt;&gt;"-------",VLOOKUP($BR152,'CS Protocol Def'!$B:$O,12,FALSE),"-")</f>
        <v>-</v>
      </c>
      <c r="BU152" s="454" t="str">
        <f>IF(INDEX(BR:BR,ROW())&lt;&gt;"-------",VLOOKUP(INDEX(BR:BR,ROW()),'CS Protocol Def'!$B:$O,13,FALSE),"-")</f>
        <v>-</v>
      </c>
      <c r="BV152" s="454" t="str">
        <f>IF(INDEX(BR:BR,ROW())&lt;&gt;"-------",VLOOKUP($BR152,'CS Protocol Def'!$B:$P,15,FALSE),"-")</f>
        <v>-</v>
      </c>
      <c r="BW152" s="455" t="str">
        <f t="shared" si="185"/>
        <v>-</v>
      </c>
      <c r="BX152" s="515" t="str">
        <f>IF(INDEX(BR:BR,ROW())&lt;&gt;"-------",VLOOKUP($BR152,'CS Protocol Def'!$B:$Q,16,FALSE),"-")</f>
        <v>-</v>
      </c>
      <c r="BY152" s="455" t="str">
        <f>IF(INDEX(BR:BR,ROW())&lt;&gt;"-------",VLOOKUP(TEXT(BIN2DEC(CONCATENATE(K152,L152,M152,N152,O152,P152,Q152,R152,S152,T152)),"#"),'Country Codes'!A:B,2,FALSE),"-")</f>
        <v>-</v>
      </c>
      <c r="BZ152" s="491" t="str">
        <f>IF(BT152=BZ$3,VLOOKUP(CONCATENATE(X152,Y152,Z152,AA152,AB152,AC152),Characters!$B$3:$F$41,5,FALSE)&amp;
VLOOKUP(CONCATENATE(AD152,AE152,AF152,AG152,AH152,AI152),Characters!$B$3:$F$41,5,FALSE)&amp;
VLOOKUP(CONCATENATE(AJ152,AK152,AL152,AM152,AN152,AO152),Characters!$B$3:$F$41,5,FALSE)&amp;
VLOOKUP(CONCATENATE(AP152,AQ152,AR152,AS152,AT152,AU152),Characters!$B$3:$F$41,5,FALSE)&amp;
VLOOKUP(CONCATENATE(AV152,AW152,AX152,AY152,AZ152,BA152),Characters!$B$3:$F$41,5,FALSE)&amp;
VLOOKUP(CONCATENATE(BB152,BC152,BD152,BE152,BF152,BG152),Characters!$B$3:$F$41,5,FALSE)&amp;
VLOOKUP(CONCATENATE(BH152,BI152,BJ152,BK152,BL152,BM152),Characters!$B$3:$F$41,5,FALSE),"-")</f>
        <v>-</v>
      </c>
      <c r="CA152" s="471" t="str">
        <f t="shared" si="159"/>
        <v>-</v>
      </c>
      <c r="CB152" s="473" t="str">
        <f t="shared" si="160"/>
        <v>-</v>
      </c>
      <c r="CC152" s="475" t="str">
        <f t="shared" si="161"/>
        <v>-</v>
      </c>
      <c r="CD152" s="476" t="str">
        <f t="shared" si="162"/>
        <v>-</v>
      </c>
      <c r="CE152" s="476" t="str">
        <f t="shared" si="163"/>
        <v>-</v>
      </c>
      <c r="CF152" s="476" t="str">
        <f t="shared" si="164"/>
        <v>-</v>
      </c>
      <c r="CG152" s="476" t="str">
        <f t="shared" si="165"/>
        <v>-</v>
      </c>
      <c r="CH152" s="478" t="str">
        <f t="shared" si="166"/>
        <v>-</v>
      </c>
      <c r="CI152" s="480" t="str">
        <f t="shared" si="167"/>
        <v>-</v>
      </c>
      <c r="CJ152" s="480" t="str">
        <f t="shared" si="168"/>
        <v>-</v>
      </c>
      <c r="CK152" s="480" t="str">
        <f t="shared" si="169"/>
        <v>-</v>
      </c>
      <c r="CL152" s="480" t="str">
        <f t="shared" si="170"/>
        <v>-</v>
      </c>
      <c r="CM152" s="482" t="str">
        <f t="shared" si="171"/>
        <v>-</v>
      </c>
      <c r="CN152" s="483" t="str">
        <f t="shared" si="172"/>
        <v>-</v>
      </c>
      <c r="CO152" s="483" t="str">
        <f t="shared" si="173"/>
        <v>-</v>
      </c>
      <c r="CP152" s="483" t="str">
        <f t="shared" si="174"/>
        <v>-</v>
      </c>
      <c r="CQ152" s="493" t="str">
        <f t="shared" si="175"/>
        <v>-</v>
      </c>
      <c r="CR152" s="487" t="str">
        <f t="shared" si="176"/>
        <v>-</v>
      </c>
      <c r="CS152" s="490" t="str">
        <f t="shared" si="177"/>
        <v>-</v>
      </c>
      <c r="CT152" s="485" t="str">
        <f t="shared" si="178"/>
        <v>-</v>
      </c>
      <c r="CU152" s="485" t="str">
        <f t="shared" si="179"/>
        <v>-</v>
      </c>
      <c r="CV152" s="489" t="str">
        <f t="shared" si="180"/>
        <v>-</v>
      </c>
    </row>
    <row r="153" spans="6:100" x14ac:dyDescent="0.2">
      <c r="F153" s="495" t="str">
        <f t="shared" si="158"/>
        <v>-</v>
      </c>
      <c r="G153" s="495">
        <f t="shared" si="181"/>
        <v>0</v>
      </c>
      <c r="I153" s="456" t="str">
        <f t="shared" si="182"/>
        <v>-</v>
      </c>
      <c r="J153" s="516" t="str">
        <f t="shared" si="192"/>
        <v>-</v>
      </c>
      <c r="K153" s="516" t="str">
        <f t="shared" si="192"/>
        <v>-</v>
      </c>
      <c r="L153" s="516" t="str">
        <f t="shared" si="192"/>
        <v>-</v>
      </c>
      <c r="M153" s="516" t="str">
        <f t="shared" si="192"/>
        <v>-</v>
      </c>
      <c r="N153" s="516" t="str">
        <f t="shared" si="192"/>
        <v>-</v>
      </c>
      <c r="O153" s="516" t="str">
        <f t="shared" si="192"/>
        <v>-</v>
      </c>
      <c r="P153" s="516" t="str">
        <f t="shared" si="192"/>
        <v>-</v>
      </c>
      <c r="Q153" s="516" t="str">
        <f t="shared" si="192"/>
        <v>-</v>
      </c>
      <c r="R153" s="516" t="str">
        <f t="shared" si="192"/>
        <v>-</v>
      </c>
      <c r="S153" s="516" t="str">
        <f t="shared" si="192"/>
        <v>-</v>
      </c>
      <c r="T153" s="516" t="str">
        <f t="shared" si="193"/>
        <v>-</v>
      </c>
      <c r="U153" s="516" t="str">
        <f t="shared" si="193"/>
        <v>-</v>
      </c>
      <c r="V153" s="516" t="str">
        <f t="shared" si="193"/>
        <v>-</v>
      </c>
      <c r="W153" s="516" t="str">
        <f t="shared" si="193"/>
        <v>-</v>
      </c>
      <c r="X153" s="516" t="str">
        <f t="shared" si="193"/>
        <v>-</v>
      </c>
      <c r="Y153" s="516" t="str">
        <f t="shared" si="193"/>
        <v>-</v>
      </c>
      <c r="Z153" s="516" t="str">
        <f t="shared" si="193"/>
        <v>-</v>
      </c>
      <c r="AA153" s="516" t="str">
        <f t="shared" si="193"/>
        <v>-</v>
      </c>
      <c r="AB153" s="516" t="str">
        <f t="shared" si="193"/>
        <v>-</v>
      </c>
      <c r="AC153" s="516" t="str">
        <f t="shared" si="193"/>
        <v>-</v>
      </c>
      <c r="AD153" s="516" t="str">
        <f t="shared" si="194"/>
        <v>-</v>
      </c>
      <c r="AE153" s="516" t="str">
        <f t="shared" si="194"/>
        <v>-</v>
      </c>
      <c r="AF153" s="516" t="str">
        <f t="shared" si="194"/>
        <v>-</v>
      </c>
      <c r="AG153" s="516" t="str">
        <f t="shared" si="194"/>
        <v>-</v>
      </c>
      <c r="AH153" s="516" t="str">
        <f t="shared" si="194"/>
        <v>-</v>
      </c>
      <c r="AI153" s="516" t="str">
        <f t="shared" si="194"/>
        <v>-</v>
      </c>
      <c r="AJ153" s="516" t="str">
        <f t="shared" si="194"/>
        <v>-</v>
      </c>
      <c r="AK153" s="516" t="str">
        <f t="shared" si="194"/>
        <v>-</v>
      </c>
      <c r="AL153" s="516" t="str">
        <f t="shared" si="194"/>
        <v>-</v>
      </c>
      <c r="AM153" s="516" t="str">
        <f t="shared" si="194"/>
        <v>-</v>
      </c>
      <c r="AN153" s="516" t="str">
        <f t="shared" si="195"/>
        <v>-</v>
      </c>
      <c r="AO153" s="516" t="str">
        <f t="shared" si="195"/>
        <v>-</v>
      </c>
      <c r="AP153" s="516" t="str">
        <f t="shared" si="195"/>
        <v>-</v>
      </c>
      <c r="AQ153" s="516" t="str">
        <f t="shared" si="195"/>
        <v>-</v>
      </c>
      <c r="AR153" s="516" t="str">
        <f t="shared" si="195"/>
        <v>-</v>
      </c>
      <c r="AS153" s="516" t="str">
        <f t="shared" si="195"/>
        <v>-</v>
      </c>
      <c r="AT153" s="516" t="str">
        <f t="shared" si="195"/>
        <v>-</v>
      </c>
      <c r="AU153" s="516" t="str">
        <f t="shared" si="195"/>
        <v>-</v>
      </c>
      <c r="AV153" s="516" t="str">
        <f t="shared" si="195"/>
        <v>-</v>
      </c>
      <c r="AW153" s="516" t="str">
        <f t="shared" si="195"/>
        <v>-</v>
      </c>
      <c r="AX153" s="516" t="str">
        <f t="shared" si="196"/>
        <v>-</v>
      </c>
      <c r="AY153" s="516" t="str">
        <f t="shared" si="196"/>
        <v>-</v>
      </c>
      <c r="AZ153" s="516" t="str">
        <f t="shared" si="196"/>
        <v>-</v>
      </c>
      <c r="BA153" s="516" t="str">
        <f t="shared" si="196"/>
        <v>-</v>
      </c>
      <c r="BB153" s="516" t="str">
        <f t="shared" si="196"/>
        <v>-</v>
      </c>
      <c r="BC153" s="516" t="str">
        <f t="shared" si="196"/>
        <v>-</v>
      </c>
      <c r="BD153" s="516" t="str">
        <f t="shared" si="196"/>
        <v>-</v>
      </c>
      <c r="BE153" s="516" t="str">
        <f t="shared" si="196"/>
        <v>-</v>
      </c>
      <c r="BF153" s="516" t="str">
        <f t="shared" si="196"/>
        <v>-</v>
      </c>
      <c r="BG153" s="516" t="str">
        <f t="shared" si="196"/>
        <v>-</v>
      </c>
      <c r="BH153" s="516" t="str">
        <f t="shared" si="197"/>
        <v>-</v>
      </c>
      <c r="BI153" s="516" t="str">
        <f t="shared" si="197"/>
        <v>-</v>
      </c>
      <c r="BJ153" s="516" t="str">
        <f t="shared" si="197"/>
        <v>-</v>
      </c>
      <c r="BK153" s="516" t="str">
        <f t="shared" si="197"/>
        <v>-</v>
      </c>
      <c r="BL153" s="516" t="str">
        <f t="shared" si="197"/>
        <v>-</v>
      </c>
      <c r="BM153" s="516" t="str">
        <f t="shared" si="197"/>
        <v>-</v>
      </c>
      <c r="BN153" s="516" t="str">
        <f t="shared" si="197"/>
        <v>-</v>
      </c>
      <c r="BO153" s="516" t="str">
        <f t="shared" si="197"/>
        <v>-</v>
      </c>
      <c r="BP153" s="516" t="str">
        <f t="shared" si="197"/>
        <v>-</v>
      </c>
      <c r="BQ153" s="516" t="str">
        <f t="shared" si="197"/>
        <v>-</v>
      </c>
      <c r="BR153" s="516" t="str">
        <f t="shared" si="183"/>
        <v>-------</v>
      </c>
      <c r="BS153" s="516" t="str">
        <f t="shared" si="184"/>
        <v>-</v>
      </c>
      <c r="BT153" s="454" t="str">
        <f>IF(INDEX(BR:BR,ROW())&lt;&gt;"-------",VLOOKUP($BR153,'CS Protocol Def'!$B:$O,12,FALSE),"-")</f>
        <v>-</v>
      </c>
      <c r="BU153" s="454" t="str">
        <f>IF(INDEX(BR:BR,ROW())&lt;&gt;"-------",VLOOKUP(INDEX(BR:BR,ROW()),'CS Protocol Def'!$B:$O,13,FALSE),"-")</f>
        <v>-</v>
      </c>
      <c r="BV153" s="454" t="str">
        <f>IF(INDEX(BR:BR,ROW())&lt;&gt;"-------",VLOOKUP($BR153,'CS Protocol Def'!$B:$P,15,FALSE),"-")</f>
        <v>-</v>
      </c>
      <c r="BW153" s="455" t="str">
        <f t="shared" si="185"/>
        <v>-</v>
      </c>
      <c r="BX153" s="515" t="str">
        <f>IF(INDEX(BR:BR,ROW())&lt;&gt;"-------",VLOOKUP($BR153,'CS Protocol Def'!$B:$Q,16,FALSE),"-")</f>
        <v>-</v>
      </c>
      <c r="BY153" s="455" t="str">
        <f>IF(INDEX(BR:BR,ROW())&lt;&gt;"-------",VLOOKUP(TEXT(BIN2DEC(CONCATENATE(K153,L153,M153,N153,O153,P153,Q153,R153,S153,T153)),"#"),'Country Codes'!A:B,2,FALSE),"-")</f>
        <v>-</v>
      </c>
      <c r="BZ153" s="491" t="str">
        <f>IF(BT153=BZ$3,VLOOKUP(CONCATENATE(X153,Y153,Z153,AA153,AB153,AC153),Characters!$B$3:$F$41,5,FALSE)&amp;
VLOOKUP(CONCATENATE(AD153,AE153,AF153,AG153,AH153,AI153),Characters!$B$3:$F$41,5,FALSE)&amp;
VLOOKUP(CONCATENATE(AJ153,AK153,AL153,AM153,AN153,AO153),Characters!$B$3:$F$41,5,FALSE)&amp;
VLOOKUP(CONCATENATE(AP153,AQ153,AR153,AS153,AT153,AU153),Characters!$B$3:$F$41,5,FALSE)&amp;
VLOOKUP(CONCATENATE(AV153,AW153,AX153,AY153,AZ153,BA153),Characters!$B$3:$F$41,5,FALSE)&amp;
VLOOKUP(CONCATENATE(BB153,BC153,BD153,BE153,BF153,BG153),Characters!$B$3:$F$41,5,FALSE)&amp;
VLOOKUP(CONCATENATE(BH153,BI153,BJ153,BK153,BL153,BM153),Characters!$B$3:$F$41,5,FALSE),"-")</f>
        <v>-</v>
      </c>
      <c r="CA153" s="471" t="str">
        <f t="shared" si="159"/>
        <v>-</v>
      </c>
      <c r="CB153" s="473" t="str">
        <f t="shared" si="160"/>
        <v>-</v>
      </c>
      <c r="CC153" s="475" t="str">
        <f t="shared" si="161"/>
        <v>-</v>
      </c>
      <c r="CD153" s="476" t="str">
        <f t="shared" si="162"/>
        <v>-</v>
      </c>
      <c r="CE153" s="476" t="str">
        <f t="shared" si="163"/>
        <v>-</v>
      </c>
      <c r="CF153" s="476" t="str">
        <f t="shared" si="164"/>
        <v>-</v>
      </c>
      <c r="CG153" s="476" t="str">
        <f t="shared" si="165"/>
        <v>-</v>
      </c>
      <c r="CH153" s="478" t="str">
        <f t="shared" si="166"/>
        <v>-</v>
      </c>
      <c r="CI153" s="480" t="str">
        <f t="shared" si="167"/>
        <v>-</v>
      </c>
      <c r="CJ153" s="480" t="str">
        <f t="shared" si="168"/>
        <v>-</v>
      </c>
      <c r="CK153" s="480" t="str">
        <f t="shared" si="169"/>
        <v>-</v>
      </c>
      <c r="CL153" s="480" t="str">
        <f t="shared" si="170"/>
        <v>-</v>
      </c>
      <c r="CM153" s="482" t="str">
        <f t="shared" si="171"/>
        <v>-</v>
      </c>
      <c r="CN153" s="483" t="str">
        <f t="shared" si="172"/>
        <v>-</v>
      </c>
      <c r="CO153" s="483" t="str">
        <f t="shared" si="173"/>
        <v>-</v>
      </c>
      <c r="CP153" s="483" t="str">
        <f t="shared" si="174"/>
        <v>-</v>
      </c>
      <c r="CQ153" s="493" t="str">
        <f t="shared" si="175"/>
        <v>-</v>
      </c>
      <c r="CR153" s="487" t="str">
        <f t="shared" si="176"/>
        <v>-</v>
      </c>
      <c r="CS153" s="490" t="str">
        <f t="shared" si="177"/>
        <v>-</v>
      </c>
      <c r="CT153" s="485" t="str">
        <f t="shared" si="178"/>
        <v>-</v>
      </c>
      <c r="CU153" s="485" t="str">
        <f t="shared" si="179"/>
        <v>-</v>
      </c>
      <c r="CV153" s="489" t="str">
        <f t="shared" si="180"/>
        <v>-</v>
      </c>
    </row>
    <row r="154" spans="6:100" x14ac:dyDescent="0.2">
      <c r="F154" s="495" t="str">
        <f t="shared" si="158"/>
        <v>-</v>
      </c>
      <c r="G154" s="495">
        <f t="shared" si="181"/>
        <v>0</v>
      </c>
      <c r="I154" s="456" t="str">
        <f t="shared" si="182"/>
        <v>-</v>
      </c>
      <c r="J154" s="516" t="str">
        <f t="shared" si="192"/>
        <v>-</v>
      </c>
      <c r="K154" s="516" t="str">
        <f t="shared" si="192"/>
        <v>-</v>
      </c>
      <c r="L154" s="516" t="str">
        <f t="shared" si="192"/>
        <v>-</v>
      </c>
      <c r="M154" s="516" t="str">
        <f t="shared" si="192"/>
        <v>-</v>
      </c>
      <c r="N154" s="516" t="str">
        <f t="shared" si="192"/>
        <v>-</v>
      </c>
      <c r="O154" s="516" t="str">
        <f t="shared" si="192"/>
        <v>-</v>
      </c>
      <c r="P154" s="516" t="str">
        <f t="shared" si="192"/>
        <v>-</v>
      </c>
      <c r="Q154" s="516" t="str">
        <f t="shared" si="192"/>
        <v>-</v>
      </c>
      <c r="R154" s="516" t="str">
        <f t="shared" si="192"/>
        <v>-</v>
      </c>
      <c r="S154" s="516" t="str">
        <f t="shared" si="192"/>
        <v>-</v>
      </c>
      <c r="T154" s="516" t="str">
        <f t="shared" si="193"/>
        <v>-</v>
      </c>
      <c r="U154" s="516" t="str">
        <f t="shared" si="193"/>
        <v>-</v>
      </c>
      <c r="V154" s="516" t="str">
        <f t="shared" si="193"/>
        <v>-</v>
      </c>
      <c r="W154" s="516" t="str">
        <f t="shared" si="193"/>
        <v>-</v>
      </c>
      <c r="X154" s="516" t="str">
        <f t="shared" si="193"/>
        <v>-</v>
      </c>
      <c r="Y154" s="516" t="str">
        <f t="shared" si="193"/>
        <v>-</v>
      </c>
      <c r="Z154" s="516" t="str">
        <f t="shared" si="193"/>
        <v>-</v>
      </c>
      <c r="AA154" s="516" t="str">
        <f t="shared" si="193"/>
        <v>-</v>
      </c>
      <c r="AB154" s="516" t="str">
        <f t="shared" si="193"/>
        <v>-</v>
      </c>
      <c r="AC154" s="516" t="str">
        <f t="shared" si="193"/>
        <v>-</v>
      </c>
      <c r="AD154" s="516" t="str">
        <f t="shared" si="194"/>
        <v>-</v>
      </c>
      <c r="AE154" s="516" t="str">
        <f t="shared" si="194"/>
        <v>-</v>
      </c>
      <c r="AF154" s="516" t="str">
        <f t="shared" si="194"/>
        <v>-</v>
      </c>
      <c r="AG154" s="516" t="str">
        <f t="shared" si="194"/>
        <v>-</v>
      </c>
      <c r="AH154" s="516" t="str">
        <f t="shared" si="194"/>
        <v>-</v>
      </c>
      <c r="AI154" s="516" t="str">
        <f t="shared" si="194"/>
        <v>-</v>
      </c>
      <c r="AJ154" s="516" t="str">
        <f t="shared" si="194"/>
        <v>-</v>
      </c>
      <c r="AK154" s="516" t="str">
        <f t="shared" si="194"/>
        <v>-</v>
      </c>
      <c r="AL154" s="516" t="str">
        <f t="shared" si="194"/>
        <v>-</v>
      </c>
      <c r="AM154" s="516" t="str">
        <f t="shared" si="194"/>
        <v>-</v>
      </c>
      <c r="AN154" s="516" t="str">
        <f t="shared" si="195"/>
        <v>-</v>
      </c>
      <c r="AO154" s="516" t="str">
        <f t="shared" si="195"/>
        <v>-</v>
      </c>
      <c r="AP154" s="516" t="str">
        <f t="shared" si="195"/>
        <v>-</v>
      </c>
      <c r="AQ154" s="516" t="str">
        <f t="shared" si="195"/>
        <v>-</v>
      </c>
      <c r="AR154" s="516" t="str">
        <f t="shared" si="195"/>
        <v>-</v>
      </c>
      <c r="AS154" s="516" t="str">
        <f t="shared" si="195"/>
        <v>-</v>
      </c>
      <c r="AT154" s="516" t="str">
        <f t="shared" si="195"/>
        <v>-</v>
      </c>
      <c r="AU154" s="516" t="str">
        <f t="shared" si="195"/>
        <v>-</v>
      </c>
      <c r="AV154" s="516" t="str">
        <f t="shared" si="195"/>
        <v>-</v>
      </c>
      <c r="AW154" s="516" t="str">
        <f t="shared" si="195"/>
        <v>-</v>
      </c>
      <c r="AX154" s="516" t="str">
        <f t="shared" si="196"/>
        <v>-</v>
      </c>
      <c r="AY154" s="516" t="str">
        <f t="shared" si="196"/>
        <v>-</v>
      </c>
      <c r="AZ154" s="516" t="str">
        <f t="shared" si="196"/>
        <v>-</v>
      </c>
      <c r="BA154" s="516" t="str">
        <f t="shared" si="196"/>
        <v>-</v>
      </c>
      <c r="BB154" s="516" t="str">
        <f t="shared" si="196"/>
        <v>-</v>
      </c>
      <c r="BC154" s="516" t="str">
        <f t="shared" si="196"/>
        <v>-</v>
      </c>
      <c r="BD154" s="516" t="str">
        <f t="shared" si="196"/>
        <v>-</v>
      </c>
      <c r="BE154" s="516" t="str">
        <f t="shared" si="196"/>
        <v>-</v>
      </c>
      <c r="BF154" s="516" t="str">
        <f t="shared" si="196"/>
        <v>-</v>
      </c>
      <c r="BG154" s="516" t="str">
        <f t="shared" si="196"/>
        <v>-</v>
      </c>
      <c r="BH154" s="516" t="str">
        <f t="shared" si="197"/>
        <v>-</v>
      </c>
      <c r="BI154" s="516" t="str">
        <f t="shared" si="197"/>
        <v>-</v>
      </c>
      <c r="BJ154" s="516" t="str">
        <f t="shared" si="197"/>
        <v>-</v>
      </c>
      <c r="BK154" s="516" t="str">
        <f t="shared" si="197"/>
        <v>-</v>
      </c>
      <c r="BL154" s="516" t="str">
        <f t="shared" si="197"/>
        <v>-</v>
      </c>
      <c r="BM154" s="516" t="str">
        <f t="shared" si="197"/>
        <v>-</v>
      </c>
      <c r="BN154" s="516" t="str">
        <f t="shared" si="197"/>
        <v>-</v>
      </c>
      <c r="BO154" s="516" t="str">
        <f t="shared" si="197"/>
        <v>-</v>
      </c>
      <c r="BP154" s="516" t="str">
        <f t="shared" si="197"/>
        <v>-</v>
      </c>
      <c r="BQ154" s="516" t="str">
        <f t="shared" si="197"/>
        <v>-</v>
      </c>
      <c r="BR154" s="516" t="str">
        <f t="shared" si="183"/>
        <v>-------</v>
      </c>
      <c r="BS154" s="516" t="str">
        <f t="shared" si="184"/>
        <v>-</v>
      </c>
      <c r="BT154" s="454" t="str">
        <f>IF(INDEX(BR:BR,ROW())&lt;&gt;"-------",VLOOKUP($BR154,'CS Protocol Def'!$B:$O,12,FALSE),"-")</f>
        <v>-</v>
      </c>
      <c r="BU154" s="454" t="str">
        <f>IF(INDEX(BR:BR,ROW())&lt;&gt;"-------",VLOOKUP(INDEX(BR:BR,ROW()),'CS Protocol Def'!$B:$O,13,FALSE),"-")</f>
        <v>-</v>
      </c>
      <c r="BV154" s="454" t="str">
        <f>IF(INDEX(BR:BR,ROW())&lt;&gt;"-------",VLOOKUP($BR154,'CS Protocol Def'!$B:$P,15,FALSE),"-")</f>
        <v>-</v>
      </c>
      <c r="BW154" s="455" t="str">
        <f t="shared" si="185"/>
        <v>-</v>
      </c>
      <c r="BX154" s="515" t="str">
        <f>IF(INDEX(BR:BR,ROW())&lt;&gt;"-------",VLOOKUP($BR154,'CS Protocol Def'!$B:$Q,16,FALSE),"-")</f>
        <v>-</v>
      </c>
      <c r="BY154" s="455" t="str">
        <f>IF(INDEX(BR:BR,ROW())&lt;&gt;"-------",VLOOKUP(TEXT(BIN2DEC(CONCATENATE(K154,L154,M154,N154,O154,P154,Q154,R154,S154,T154)),"#"),'Country Codes'!A:B,2,FALSE),"-")</f>
        <v>-</v>
      </c>
      <c r="BZ154" s="491" t="str">
        <f>IF(BT154=BZ$3,VLOOKUP(CONCATENATE(X154,Y154,Z154,AA154,AB154,AC154),Characters!$B$3:$F$41,5,FALSE)&amp;
VLOOKUP(CONCATENATE(AD154,AE154,AF154,AG154,AH154,AI154),Characters!$B$3:$F$41,5,FALSE)&amp;
VLOOKUP(CONCATENATE(AJ154,AK154,AL154,AM154,AN154,AO154),Characters!$B$3:$F$41,5,FALSE)&amp;
VLOOKUP(CONCATENATE(AP154,AQ154,AR154,AS154,AT154,AU154),Characters!$B$3:$F$41,5,FALSE)&amp;
VLOOKUP(CONCATENATE(AV154,AW154,AX154,AY154,AZ154,BA154),Characters!$B$3:$F$41,5,FALSE)&amp;
VLOOKUP(CONCATENATE(BB154,BC154,BD154,BE154,BF154,BG154),Characters!$B$3:$F$41,5,FALSE)&amp;
VLOOKUP(CONCATENATE(BH154,BI154,BJ154,BK154,BL154,BM154),Characters!$B$3:$F$41,5,FALSE),"-")</f>
        <v>-</v>
      </c>
      <c r="CA154" s="471" t="str">
        <f t="shared" si="159"/>
        <v>-</v>
      </c>
      <c r="CB154" s="473" t="str">
        <f t="shared" si="160"/>
        <v>-</v>
      </c>
      <c r="CC154" s="475" t="str">
        <f t="shared" si="161"/>
        <v>-</v>
      </c>
      <c r="CD154" s="476" t="str">
        <f t="shared" si="162"/>
        <v>-</v>
      </c>
      <c r="CE154" s="476" t="str">
        <f t="shared" si="163"/>
        <v>-</v>
      </c>
      <c r="CF154" s="476" t="str">
        <f t="shared" si="164"/>
        <v>-</v>
      </c>
      <c r="CG154" s="476" t="str">
        <f t="shared" si="165"/>
        <v>-</v>
      </c>
      <c r="CH154" s="478" t="str">
        <f t="shared" si="166"/>
        <v>-</v>
      </c>
      <c r="CI154" s="480" t="str">
        <f t="shared" si="167"/>
        <v>-</v>
      </c>
      <c r="CJ154" s="480" t="str">
        <f t="shared" si="168"/>
        <v>-</v>
      </c>
      <c r="CK154" s="480" t="str">
        <f t="shared" si="169"/>
        <v>-</v>
      </c>
      <c r="CL154" s="480" t="str">
        <f t="shared" si="170"/>
        <v>-</v>
      </c>
      <c r="CM154" s="482" t="str">
        <f t="shared" si="171"/>
        <v>-</v>
      </c>
      <c r="CN154" s="483" t="str">
        <f t="shared" si="172"/>
        <v>-</v>
      </c>
      <c r="CO154" s="483" t="str">
        <f t="shared" si="173"/>
        <v>-</v>
      </c>
      <c r="CP154" s="483" t="str">
        <f t="shared" si="174"/>
        <v>-</v>
      </c>
      <c r="CQ154" s="493" t="str">
        <f t="shared" si="175"/>
        <v>-</v>
      </c>
      <c r="CR154" s="487" t="str">
        <f t="shared" si="176"/>
        <v>-</v>
      </c>
      <c r="CS154" s="490" t="str">
        <f t="shared" si="177"/>
        <v>-</v>
      </c>
      <c r="CT154" s="485" t="str">
        <f t="shared" si="178"/>
        <v>-</v>
      </c>
      <c r="CU154" s="485" t="str">
        <f t="shared" si="179"/>
        <v>-</v>
      </c>
      <c r="CV154" s="489" t="str">
        <f t="shared" si="180"/>
        <v>-</v>
      </c>
    </row>
    <row r="155" spans="6:100" x14ac:dyDescent="0.2">
      <c r="F155" s="495" t="str">
        <f t="shared" si="158"/>
        <v>-</v>
      </c>
      <c r="G155" s="495">
        <f t="shared" si="181"/>
        <v>0</v>
      </c>
      <c r="I155" s="456" t="str">
        <f t="shared" si="182"/>
        <v>-</v>
      </c>
      <c r="J155" s="516" t="str">
        <f t="shared" ref="J155:S164" si="198">IF(LEN(INDEX($I:$I,ROW()))=60,MID(INDEX($I:$I,ROW()),INDEX($4:$4,COLUMN())-25,1),"-")</f>
        <v>-</v>
      </c>
      <c r="K155" s="516" t="str">
        <f t="shared" si="198"/>
        <v>-</v>
      </c>
      <c r="L155" s="516" t="str">
        <f t="shared" si="198"/>
        <v>-</v>
      </c>
      <c r="M155" s="516" t="str">
        <f t="shared" si="198"/>
        <v>-</v>
      </c>
      <c r="N155" s="516" t="str">
        <f t="shared" si="198"/>
        <v>-</v>
      </c>
      <c r="O155" s="516" t="str">
        <f t="shared" si="198"/>
        <v>-</v>
      </c>
      <c r="P155" s="516" t="str">
        <f t="shared" si="198"/>
        <v>-</v>
      </c>
      <c r="Q155" s="516" t="str">
        <f t="shared" si="198"/>
        <v>-</v>
      </c>
      <c r="R155" s="516" t="str">
        <f t="shared" si="198"/>
        <v>-</v>
      </c>
      <c r="S155" s="516" t="str">
        <f t="shared" si="198"/>
        <v>-</v>
      </c>
      <c r="T155" s="516" t="str">
        <f t="shared" ref="T155:AC164" si="199">IF(LEN(INDEX($I:$I,ROW()))=60,MID(INDEX($I:$I,ROW()),INDEX($4:$4,COLUMN())-25,1),"-")</f>
        <v>-</v>
      </c>
      <c r="U155" s="516" t="str">
        <f t="shared" si="199"/>
        <v>-</v>
      </c>
      <c r="V155" s="516" t="str">
        <f t="shared" si="199"/>
        <v>-</v>
      </c>
      <c r="W155" s="516" t="str">
        <f t="shared" si="199"/>
        <v>-</v>
      </c>
      <c r="X155" s="516" t="str">
        <f t="shared" si="199"/>
        <v>-</v>
      </c>
      <c r="Y155" s="516" t="str">
        <f t="shared" si="199"/>
        <v>-</v>
      </c>
      <c r="Z155" s="516" t="str">
        <f t="shared" si="199"/>
        <v>-</v>
      </c>
      <c r="AA155" s="516" t="str">
        <f t="shared" si="199"/>
        <v>-</v>
      </c>
      <c r="AB155" s="516" t="str">
        <f t="shared" si="199"/>
        <v>-</v>
      </c>
      <c r="AC155" s="516" t="str">
        <f t="shared" si="199"/>
        <v>-</v>
      </c>
      <c r="AD155" s="516" t="str">
        <f t="shared" ref="AD155:AM164" si="200">IF(LEN(INDEX($I:$I,ROW()))=60,MID(INDEX($I:$I,ROW()),INDEX($4:$4,COLUMN())-25,1),"-")</f>
        <v>-</v>
      </c>
      <c r="AE155" s="516" t="str">
        <f t="shared" si="200"/>
        <v>-</v>
      </c>
      <c r="AF155" s="516" t="str">
        <f t="shared" si="200"/>
        <v>-</v>
      </c>
      <c r="AG155" s="516" t="str">
        <f t="shared" si="200"/>
        <v>-</v>
      </c>
      <c r="AH155" s="516" t="str">
        <f t="shared" si="200"/>
        <v>-</v>
      </c>
      <c r="AI155" s="516" t="str">
        <f t="shared" si="200"/>
        <v>-</v>
      </c>
      <c r="AJ155" s="516" t="str">
        <f t="shared" si="200"/>
        <v>-</v>
      </c>
      <c r="AK155" s="516" t="str">
        <f t="shared" si="200"/>
        <v>-</v>
      </c>
      <c r="AL155" s="516" t="str">
        <f t="shared" si="200"/>
        <v>-</v>
      </c>
      <c r="AM155" s="516" t="str">
        <f t="shared" si="200"/>
        <v>-</v>
      </c>
      <c r="AN155" s="516" t="str">
        <f t="shared" ref="AN155:AW164" si="201">IF(LEN(INDEX($I:$I,ROW()))=60,MID(INDEX($I:$I,ROW()),INDEX($4:$4,COLUMN())-25,1),"-")</f>
        <v>-</v>
      </c>
      <c r="AO155" s="516" t="str">
        <f t="shared" si="201"/>
        <v>-</v>
      </c>
      <c r="AP155" s="516" t="str">
        <f t="shared" si="201"/>
        <v>-</v>
      </c>
      <c r="AQ155" s="516" t="str">
        <f t="shared" si="201"/>
        <v>-</v>
      </c>
      <c r="AR155" s="516" t="str">
        <f t="shared" si="201"/>
        <v>-</v>
      </c>
      <c r="AS155" s="516" t="str">
        <f t="shared" si="201"/>
        <v>-</v>
      </c>
      <c r="AT155" s="516" t="str">
        <f t="shared" si="201"/>
        <v>-</v>
      </c>
      <c r="AU155" s="516" t="str">
        <f t="shared" si="201"/>
        <v>-</v>
      </c>
      <c r="AV155" s="516" t="str">
        <f t="shared" si="201"/>
        <v>-</v>
      </c>
      <c r="AW155" s="516" t="str">
        <f t="shared" si="201"/>
        <v>-</v>
      </c>
      <c r="AX155" s="516" t="str">
        <f t="shared" ref="AX155:BG164" si="202">IF(LEN(INDEX($I:$I,ROW()))=60,MID(INDEX($I:$I,ROW()),INDEX($4:$4,COLUMN())-25,1),"-")</f>
        <v>-</v>
      </c>
      <c r="AY155" s="516" t="str">
        <f t="shared" si="202"/>
        <v>-</v>
      </c>
      <c r="AZ155" s="516" t="str">
        <f t="shared" si="202"/>
        <v>-</v>
      </c>
      <c r="BA155" s="516" t="str">
        <f t="shared" si="202"/>
        <v>-</v>
      </c>
      <c r="BB155" s="516" t="str">
        <f t="shared" si="202"/>
        <v>-</v>
      </c>
      <c r="BC155" s="516" t="str">
        <f t="shared" si="202"/>
        <v>-</v>
      </c>
      <c r="BD155" s="516" t="str">
        <f t="shared" si="202"/>
        <v>-</v>
      </c>
      <c r="BE155" s="516" t="str">
        <f t="shared" si="202"/>
        <v>-</v>
      </c>
      <c r="BF155" s="516" t="str">
        <f t="shared" si="202"/>
        <v>-</v>
      </c>
      <c r="BG155" s="516" t="str">
        <f t="shared" si="202"/>
        <v>-</v>
      </c>
      <c r="BH155" s="516" t="str">
        <f t="shared" ref="BH155:BQ164" si="203">IF(LEN(INDEX($I:$I,ROW()))=60,MID(INDEX($I:$I,ROW()),INDEX($4:$4,COLUMN())-25,1),"-")</f>
        <v>-</v>
      </c>
      <c r="BI155" s="516" t="str">
        <f t="shared" si="203"/>
        <v>-</v>
      </c>
      <c r="BJ155" s="516" t="str">
        <f t="shared" si="203"/>
        <v>-</v>
      </c>
      <c r="BK155" s="516" t="str">
        <f t="shared" si="203"/>
        <v>-</v>
      </c>
      <c r="BL155" s="516" t="str">
        <f t="shared" si="203"/>
        <v>-</v>
      </c>
      <c r="BM155" s="516" t="str">
        <f t="shared" si="203"/>
        <v>-</v>
      </c>
      <c r="BN155" s="516" t="str">
        <f t="shared" si="203"/>
        <v>-</v>
      </c>
      <c r="BO155" s="516" t="str">
        <f t="shared" si="203"/>
        <v>-</v>
      </c>
      <c r="BP155" s="516" t="str">
        <f t="shared" si="203"/>
        <v>-</v>
      </c>
      <c r="BQ155" s="516" t="str">
        <f t="shared" si="203"/>
        <v>-</v>
      </c>
      <c r="BR155" s="516" t="str">
        <f t="shared" si="183"/>
        <v>-------</v>
      </c>
      <c r="BS155" s="516" t="str">
        <f t="shared" si="184"/>
        <v>-</v>
      </c>
      <c r="BT155" s="454" t="str">
        <f>IF(INDEX(BR:BR,ROW())&lt;&gt;"-------",VLOOKUP($BR155,'CS Protocol Def'!$B:$O,12,FALSE),"-")</f>
        <v>-</v>
      </c>
      <c r="BU155" s="454" t="str">
        <f>IF(INDEX(BR:BR,ROW())&lt;&gt;"-------",VLOOKUP(INDEX(BR:BR,ROW()),'CS Protocol Def'!$B:$O,13,FALSE),"-")</f>
        <v>-</v>
      </c>
      <c r="BV155" s="454" t="str">
        <f>IF(INDEX(BR:BR,ROW())&lt;&gt;"-------",VLOOKUP($BR155,'CS Protocol Def'!$B:$P,15,FALSE),"-")</f>
        <v>-</v>
      </c>
      <c r="BW155" s="455" t="str">
        <f t="shared" si="185"/>
        <v>-</v>
      </c>
      <c r="BX155" s="515" t="str">
        <f>IF(INDEX(BR:BR,ROW())&lt;&gt;"-------",VLOOKUP($BR155,'CS Protocol Def'!$B:$Q,16,FALSE),"-")</f>
        <v>-</v>
      </c>
      <c r="BY155" s="455" t="str">
        <f>IF(INDEX(BR:BR,ROW())&lt;&gt;"-------",VLOOKUP(TEXT(BIN2DEC(CONCATENATE(K155,L155,M155,N155,O155,P155,Q155,R155,S155,T155)),"#"),'Country Codes'!A:B,2,FALSE),"-")</f>
        <v>-</v>
      </c>
      <c r="BZ155" s="491" t="str">
        <f>IF(BT155=BZ$3,VLOOKUP(CONCATENATE(X155,Y155,Z155,AA155,AB155,AC155),Characters!$B$3:$F$41,5,FALSE)&amp;
VLOOKUP(CONCATENATE(AD155,AE155,AF155,AG155,AH155,AI155),Characters!$B$3:$F$41,5,FALSE)&amp;
VLOOKUP(CONCATENATE(AJ155,AK155,AL155,AM155,AN155,AO155),Characters!$B$3:$F$41,5,FALSE)&amp;
VLOOKUP(CONCATENATE(AP155,AQ155,AR155,AS155,AT155,AU155),Characters!$B$3:$F$41,5,FALSE)&amp;
VLOOKUP(CONCATENATE(AV155,AW155,AX155,AY155,AZ155,BA155),Characters!$B$3:$F$41,5,FALSE)&amp;
VLOOKUP(CONCATENATE(BB155,BC155,BD155,BE155,BF155,BG155),Characters!$B$3:$F$41,5,FALSE)&amp;
VLOOKUP(CONCATENATE(BH155,BI155,BJ155,BK155,BL155,BM155),Characters!$B$3:$F$41,5,FALSE),"-")</f>
        <v>-</v>
      </c>
      <c r="CA155" s="471" t="str">
        <f t="shared" si="159"/>
        <v>-</v>
      </c>
      <c r="CB155" s="473" t="str">
        <f t="shared" si="160"/>
        <v>-</v>
      </c>
      <c r="CC155" s="475" t="str">
        <f t="shared" si="161"/>
        <v>-</v>
      </c>
      <c r="CD155" s="476" t="str">
        <f t="shared" si="162"/>
        <v>-</v>
      </c>
      <c r="CE155" s="476" t="str">
        <f t="shared" si="163"/>
        <v>-</v>
      </c>
      <c r="CF155" s="476" t="str">
        <f t="shared" si="164"/>
        <v>-</v>
      </c>
      <c r="CG155" s="476" t="str">
        <f t="shared" si="165"/>
        <v>-</v>
      </c>
      <c r="CH155" s="478" t="str">
        <f t="shared" si="166"/>
        <v>-</v>
      </c>
      <c r="CI155" s="480" t="str">
        <f t="shared" si="167"/>
        <v>-</v>
      </c>
      <c r="CJ155" s="480" t="str">
        <f t="shared" si="168"/>
        <v>-</v>
      </c>
      <c r="CK155" s="480" t="str">
        <f t="shared" si="169"/>
        <v>-</v>
      </c>
      <c r="CL155" s="480" t="str">
        <f t="shared" si="170"/>
        <v>-</v>
      </c>
      <c r="CM155" s="482" t="str">
        <f t="shared" si="171"/>
        <v>-</v>
      </c>
      <c r="CN155" s="483" t="str">
        <f t="shared" si="172"/>
        <v>-</v>
      </c>
      <c r="CO155" s="483" t="str">
        <f t="shared" si="173"/>
        <v>-</v>
      </c>
      <c r="CP155" s="483" t="str">
        <f t="shared" si="174"/>
        <v>-</v>
      </c>
      <c r="CQ155" s="493" t="str">
        <f t="shared" si="175"/>
        <v>-</v>
      </c>
      <c r="CR155" s="487" t="str">
        <f t="shared" si="176"/>
        <v>-</v>
      </c>
      <c r="CS155" s="490" t="str">
        <f t="shared" si="177"/>
        <v>-</v>
      </c>
      <c r="CT155" s="485" t="str">
        <f t="shared" si="178"/>
        <v>-</v>
      </c>
      <c r="CU155" s="485" t="str">
        <f t="shared" si="179"/>
        <v>-</v>
      </c>
      <c r="CV155" s="489" t="str">
        <f t="shared" si="180"/>
        <v>-</v>
      </c>
    </row>
    <row r="156" spans="6:100" x14ac:dyDescent="0.2">
      <c r="F156" s="495" t="str">
        <f t="shared" si="158"/>
        <v>-</v>
      </c>
      <c r="G156" s="495">
        <f t="shared" si="181"/>
        <v>0</v>
      </c>
      <c r="I156" s="456" t="str">
        <f t="shared" si="182"/>
        <v>-</v>
      </c>
      <c r="J156" s="516" t="str">
        <f t="shared" si="198"/>
        <v>-</v>
      </c>
      <c r="K156" s="516" t="str">
        <f t="shared" si="198"/>
        <v>-</v>
      </c>
      <c r="L156" s="516" t="str">
        <f t="shared" si="198"/>
        <v>-</v>
      </c>
      <c r="M156" s="516" t="str">
        <f t="shared" si="198"/>
        <v>-</v>
      </c>
      <c r="N156" s="516" t="str">
        <f t="shared" si="198"/>
        <v>-</v>
      </c>
      <c r="O156" s="516" t="str">
        <f t="shared" si="198"/>
        <v>-</v>
      </c>
      <c r="P156" s="516" t="str">
        <f t="shared" si="198"/>
        <v>-</v>
      </c>
      <c r="Q156" s="516" t="str">
        <f t="shared" si="198"/>
        <v>-</v>
      </c>
      <c r="R156" s="516" t="str">
        <f t="shared" si="198"/>
        <v>-</v>
      </c>
      <c r="S156" s="516" t="str">
        <f t="shared" si="198"/>
        <v>-</v>
      </c>
      <c r="T156" s="516" t="str">
        <f t="shared" si="199"/>
        <v>-</v>
      </c>
      <c r="U156" s="516" t="str">
        <f t="shared" si="199"/>
        <v>-</v>
      </c>
      <c r="V156" s="516" t="str">
        <f t="shared" si="199"/>
        <v>-</v>
      </c>
      <c r="W156" s="516" t="str">
        <f t="shared" si="199"/>
        <v>-</v>
      </c>
      <c r="X156" s="516" t="str">
        <f t="shared" si="199"/>
        <v>-</v>
      </c>
      <c r="Y156" s="516" t="str">
        <f t="shared" si="199"/>
        <v>-</v>
      </c>
      <c r="Z156" s="516" t="str">
        <f t="shared" si="199"/>
        <v>-</v>
      </c>
      <c r="AA156" s="516" t="str">
        <f t="shared" si="199"/>
        <v>-</v>
      </c>
      <c r="AB156" s="516" t="str">
        <f t="shared" si="199"/>
        <v>-</v>
      </c>
      <c r="AC156" s="516" t="str">
        <f t="shared" si="199"/>
        <v>-</v>
      </c>
      <c r="AD156" s="516" t="str">
        <f t="shared" si="200"/>
        <v>-</v>
      </c>
      <c r="AE156" s="516" t="str">
        <f t="shared" si="200"/>
        <v>-</v>
      </c>
      <c r="AF156" s="516" t="str">
        <f t="shared" si="200"/>
        <v>-</v>
      </c>
      <c r="AG156" s="516" t="str">
        <f t="shared" si="200"/>
        <v>-</v>
      </c>
      <c r="AH156" s="516" t="str">
        <f t="shared" si="200"/>
        <v>-</v>
      </c>
      <c r="AI156" s="516" t="str">
        <f t="shared" si="200"/>
        <v>-</v>
      </c>
      <c r="AJ156" s="516" t="str">
        <f t="shared" si="200"/>
        <v>-</v>
      </c>
      <c r="AK156" s="516" t="str">
        <f t="shared" si="200"/>
        <v>-</v>
      </c>
      <c r="AL156" s="516" t="str">
        <f t="shared" si="200"/>
        <v>-</v>
      </c>
      <c r="AM156" s="516" t="str">
        <f t="shared" si="200"/>
        <v>-</v>
      </c>
      <c r="AN156" s="516" t="str">
        <f t="shared" si="201"/>
        <v>-</v>
      </c>
      <c r="AO156" s="516" t="str">
        <f t="shared" si="201"/>
        <v>-</v>
      </c>
      <c r="AP156" s="516" t="str">
        <f t="shared" si="201"/>
        <v>-</v>
      </c>
      <c r="AQ156" s="516" t="str">
        <f t="shared" si="201"/>
        <v>-</v>
      </c>
      <c r="AR156" s="516" t="str">
        <f t="shared" si="201"/>
        <v>-</v>
      </c>
      <c r="AS156" s="516" t="str">
        <f t="shared" si="201"/>
        <v>-</v>
      </c>
      <c r="AT156" s="516" t="str">
        <f t="shared" si="201"/>
        <v>-</v>
      </c>
      <c r="AU156" s="516" t="str">
        <f t="shared" si="201"/>
        <v>-</v>
      </c>
      <c r="AV156" s="516" t="str">
        <f t="shared" si="201"/>
        <v>-</v>
      </c>
      <c r="AW156" s="516" t="str">
        <f t="shared" si="201"/>
        <v>-</v>
      </c>
      <c r="AX156" s="516" t="str">
        <f t="shared" si="202"/>
        <v>-</v>
      </c>
      <c r="AY156" s="516" t="str">
        <f t="shared" si="202"/>
        <v>-</v>
      </c>
      <c r="AZ156" s="516" t="str">
        <f t="shared" si="202"/>
        <v>-</v>
      </c>
      <c r="BA156" s="516" t="str">
        <f t="shared" si="202"/>
        <v>-</v>
      </c>
      <c r="BB156" s="516" t="str">
        <f t="shared" si="202"/>
        <v>-</v>
      </c>
      <c r="BC156" s="516" t="str">
        <f t="shared" si="202"/>
        <v>-</v>
      </c>
      <c r="BD156" s="516" t="str">
        <f t="shared" si="202"/>
        <v>-</v>
      </c>
      <c r="BE156" s="516" t="str">
        <f t="shared" si="202"/>
        <v>-</v>
      </c>
      <c r="BF156" s="516" t="str">
        <f t="shared" si="202"/>
        <v>-</v>
      </c>
      <c r="BG156" s="516" t="str">
        <f t="shared" si="202"/>
        <v>-</v>
      </c>
      <c r="BH156" s="516" t="str">
        <f t="shared" si="203"/>
        <v>-</v>
      </c>
      <c r="BI156" s="516" t="str">
        <f t="shared" si="203"/>
        <v>-</v>
      </c>
      <c r="BJ156" s="516" t="str">
        <f t="shared" si="203"/>
        <v>-</v>
      </c>
      <c r="BK156" s="516" t="str">
        <f t="shared" si="203"/>
        <v>-</v>
      </c>
      <c r="BL156" s="516" t="str">
        <f t="shared" si="203"/>
        <v>-</v>
      </c>
      <c r="BM156" s="516" t="str">
        <f t="shared" si="203"/>
        <v>-</v>
      </c>
      <c r="BN156" s="516" t="str">
        <f t="shared" si="203"/>
        <v>-</v>
      </c>
      <c r="BO156" s="516" t="str">
        <f t="shared" si="203"/>
        <v>-</v>
      </c>
      <c r="BP156" s="516" t="str">
        <f t="shared" si="203"/>
        <v>-</v>
      </c>
      <c r="BQ156" s="516" t="str">
        <f t="shared" si="203"/>
        <v>-</v>
      </c>
      <c r="BR156" s="516" t="str">
        <f t="shared" si="183"/>
        <v>-------</v>
      </c>
      <c r="BS156" s="516" t="str">
        <f t="shared" si="184"/>
        <v>-</v>
      </c>
      <c r="BT156" s="454" t="str">
        <f>IF(INDEX(BR:BR,ROW())&lt;&gt;"-------",VLOOKUP($BR156,'CS Protocol Def'!$B:$O,12,FALSE),"-")</f>
        <v>-</v>
      </c>
      <c r="BU156" s="454" t="str">
        <f>IF(INDEX(BR:BR,ROW())&lt;&gt;"-------",VLOOKUP(INDEX(BR:BR,ROW()),'CS Protocol Def'!$B:$O,13,FALSE),"-")</f>
        <v>-</v>
      </c>
      <c r="BV156" s="454" t="str">
        <f>IF(INDEX(BR:BR,ROW())&lt;&gt;"-------",VLOOKUP($BR156,'CS Protocol Def'!$B:$P,15,FALSE),"-")</f>
        <v>-</v>
      </c>
      <c r="BW156" s="455" t="str">
        <f t="shared" si="185"/>
        <v>-</v>
      </c>
      <c r="BX156" s="515" t="str">
        <f>IF(INDEX(BR:BR,ROW())&lt;&gt;"-------",VLOOKUP($BR156,'CS Protocol Def'!$B:$Q,16,FALSE),"-")</f>
        <v>-</v>
      </c>
      <c r="BY156" s="455" t="str">
        <f>IF(INDEX(BR:BR,ROW())&lt;&gt;"-------",VLOOKUP(TEXT(BIN2DEC(CONCATENATE(K156,L156,M156,N156,O156,P156,Q156,R156,S156,T156)),"#"),'Country Codes'!A:B,2,FALSE),"-")</f>
        <v>-</v>
      </c>
      <c r="BZ156" s="491" t="str">
        <f>IF(BT156=BZ$3,VLOOKUP(CONCATENATE(X156,Y156,Z156,AA156,AB156,AC156),Characters!$B$3:$F$41,5,FALSE)&amp;
VLOOKUP(CONCATENATE(AD156,AE156,AF156,AG156,AH156,AI156),Characters!$B$3:$F$41,5,FALSE)&amp;
VLOOKUP(CONCATENATE(AJ156,AK156,AL156,AM156,AN156,AO156),Characters!$B$3:$F$41,5,FALSE)&amp;
VLOOKUP(CONCATENATE(AP156,AQ156,AR156,AS156,AT156,AU156),Characters!$B$3:$F$41,5,FALSE)&amp;
VLOOKUP(CONCATENATE(AV156,AW156,AX156,AY156,AZ156,BA156),Characters!$B$3:$F$41,5,FALSE)&amp;
VLOOKUP(CONCATENATE(BB156,BC156,BD156,BE156,BF156,BG156),Characters!$B$3:$F$41,5,FALSE)&amp;
VLOOKUP(CONCATENATE(BH156,BI156,BJ156,BK156,BL156,BM156),Characters!$B$3:$F$41,5,FALSE),"-")</f>
        <v>-</v>
      </c>
      <c r="CA156" s="471" t="str">
        <f t="shared" si="159"/>
        <v>-</v>
      </c>
      <c r="CB156" s="473" t="str">
        <f t="shared" si="160"/>
        <v>-</v>
      </c>
      <c r="CC156" s="475" t="str">
        <f t="shared" si="161"/>
        <v>-</v>
      </c>
      <c r="CD156" s="476" t="str">
        <f t="shared" si="162"/>
        <v>-</v>
      </c>
      <c r="CE156" s="476" t="str">
        <f t="shared" si="163"/>
        <v>-</v>
      </c>
      <c r="CF156" s="476" t="str">
        <f t="shared" si="164"/>
        <v>-</v>
      </c>
      <c r="CG156" s="476" t="str">
        <f t="shared" si="165"/>
        <v>-</v>
      </c>
      <c r="CH156" s="478" t="str">
        <f t="shared" si="166"/>
        <v>-</v>
      </c>
      <c r="CI156" s="480" t="str">
        <f t="shared" si="167"/>
        <v>-</v>
      </c>
      <c r="CJ156" s="480" t="str">
        <f t="shared" si="168"/>
        <v>-</v>
      </c>
      <c r="CK156" s="480" t="str">
        <f t="shared" si="169"/>
        <v>-</v>
      </c>
      <c r="CL156" s="480" t="str">
        <f t="shared" si="170"/>
        <v>-</v>
      </c>
      <c r="CM156" s="482" t="str">
        <f t="shared" si="171"/>
        <v>-</v>
      </c>
      <c r="CN156" s="483" t="str">
        <f t="shared" si="172"/>
        <v>-</v>
      </c>
      <c r="CO156" s="483" t="str">
        <f t="shared" si="173"/>
        <v>-</v>
      </c>
      <c r="CP156" s="483" t="str">
        <f t="shared" si="174"/>
        <v>-</v>
      </c>
      <c r="CQ156" s="493" t="str">
        <f t="shared" si="175"/>
        <v>-</v>
      </c>
      <c r="CR156" s="487" t="str">
        <f t="shared" si="176"/>
        <v>-</v>
      </c>
      <c r="CS156" s="490" t="str">
        <f t="shared" si="177"/>
        <v>-</v>
      </c>
      <c r="CT156" s="485" t="str">
        <f t="shared" si="178"/>
        <v>-</v>
      </c>
      <c r="CU156" s="485" t="str">
        <f t="shared" si="179"/>
        <v>-</v>
      </c>
      <c r="CV156" s="489" t="str">
        <f t="shared" si="180"/>
        <v>-</v>
      </c>
    </row>
    <row r="157" spans="6:100" x14ac:dyDescent="0.2">
      <c r="F157" s="495" t="str">
        <f t="shared" si="158"/>
        <v>-</v>
      </c>
      <c r="G157" s="495">
        <f t="shared" si="181"/>
        <v>0</v>
      </c>
      <c r="I157" s="456" t="str">
        <f t="shared" si="182"/>
        <v>-</v>
      </c>
      <c r="J157" s="516" t="str">
        <f t="shared" si="198"/>
        <v>-</v>
      </c>
      <c r="K157" s="516" t="str">
        <f t="shared" si="198"/>
        <v>-</v>
      </c>
      <c r="L157" s="516" t="str">
        <f t="shared" si="198"/>
        <v>-</v>
      </c>
      <c r="M157" s="516" t="str">
        <f t="shared" si="198"/>
        <v>-</v>
      </c>
      <c r="N157" s="516" t="str">
        <f t="shared" si="198"/>
        <v>-</v>
      </c>
      <c r="O157" s="516" t="str">
        <f t="shared" si="198"/>
        <v>-</v>
      </c>
      <c r="P157" s="516" t="str">
        <f t="shared" si="198"/>
        <v>-</v>
      </c>
      <c r="Q157" s="516" t="str">
        <f t="shared" si="198"/>
        <v>-</v>
      </c>
      <c r="R157" s="516" t="str">
        <f t="shared" si="198"/>
        <v>-</v>
      </c>
      <c r="S157" s="516" t="str">
        <f t="shared" si="198"/>
        <v>-</v>
      </c>
      <c r="T157" s="516" t="str">
        <f t="shared" si="199"/>
        <v>-</v>
      </c>
      <c r="U157" s="516" t="str">
        <f t="shared" si="199"/>
        <v>-</v>
      </c>
      <c r="V157" s="516" t="str">
        <f t="shared" si="199"/>
        <v>-</v>
      </c>
      <c r="W157" s="516" t="str">
        <f t="shared" si="199"/>
        <v>-</v>
      </c>
      <c r="X157" s="516" t="str">
        <f t="shared" si="199"/>
        <v>-</v>
      </c>
      <c r="Y157" s="516" t="str">
        <f t="shared" si="199"/>
        <v>-</v>
      </c>
      <c r="Z157" s="516" t="str">
        <f t="shared" si="199"/>
        <v>-</v>
      </c>
      <c r="AA157" s="516" t="str">
        <f t="shared" si="199"/>
        <v>-</v>
      </c>
      <c r="AB157" s="516" t="str">
        <f t="shared" si="199"/>
        <v>-</v>
      </c>
      <c r="AC157" s="516" t="str">
        <f t="shared" si="199"/>
        <v>-</v>
      </c>
      <c r="AD157" s="516" t="str">
        <f t="shared" si="200"/>
        <v>-</v>
      </c>
      <c r="AE157" s="516" t="str">
        <f t="shared" si="200"/>
        <v>-</v>
      </c>
      <c r="AF157" s="516" t="str">
        <f t="shared" si="200"/>
        <v>-</v>
      </c>
      <c r="AG157" s="516" t="str">
        <f t="shared" si="200"/>
        <v>-</v>
      </c>
      <c r="AH157" s="516" t="str">
        <f t="shared" si="200"/>
        <v>-</v>
      </c>
      <c r="AI157" s="516" t="str">
        <f t="shared" si="200"/>
        <v>-</v>
      </c>
      <c r="AJ157" s="516" t="str">
        <f t="shared" si="200"/>
        <v>-</v>
      </c>
      <c r="AK157" s="516" t="str">
        <f t="shared" si="200"/>
        <v>-</v>
      </c>
      <c r="AL157" s="516" t="str">
        <f t="shared" si="200"/>
        <v>-</v>
      </c>
      <c r="AM157" s="516" t="str">
        <f t="shared" si="200"/>
        <v>-</v>
      </c>
      <c r="AN157" s="516" t="str">
        <f t="shared" si="201"/>
        <v>-</v>
      </c>
      <c r="AO157" s="516" t="str">
        <f t="shared" si="201"/>
        <v>-</v>
      </c>
      <c r="AP157" s="516" t="str">
        <f t="shared" si="201"/>
        <v>-</v>
      </c>
      <c r="AQ157" s="516" t="str">
        <f t="shared" si="201"/>
        <v>-</v>
      </c>
      <c r="AR157" s="516" t="str">
        <f t="shared" si="201"/>
        <v>-</v>
      </c>
      <c r="AS157" s="516" t="str">
        <f t="shared" si="201"/>
        <v>-</v>
      </c>
      <c r="AT157" s="516" t="str">
        <f t="shared" si="201"/>
        <v>-</v>
      </c>
      <c r="AU157" s="516" t="str">
        <f t="shared" si="201"/>
        <v>-</v>
      </c>
      <c r="AV157" s="516" t="str">
        <f t="shared" si="201"/>
        <v>-</v>
      </c>
      <c r="AW157" s="516" t="str">
        <f t="shared" si="201"/>
        <v>-</v>
      </c>
      <c r="AX157" s="516" t="str">
        <f t="shared" si="202"/>
        <v>-</v>
      </c>
      <c r="AY157" s="516" t="str">
        <f t="shared" si="202"/>
        <v>-</v>
      </c>
      <c r="AZ157" s="516" t="str">
        <f t="shared" si="202"/>
        <v>-</v>
      </c>
      <c r="BA157" s="516" t="str">
        <f t="shared" si="202"/>
        <v>-</v>
      </c>
      <c r="BB157" s="516" t="str">
        <f t="shared" si="202"/>
        <v>-</v>
      </c>
      <c r="BC157" s="516" t="str">
        <f t="shared" si="202"/>
        <v>-</v>
      </c>
      <c r="BD157" s="516" t="str">
        <f t="shared" si="202"/>
        <v>-</v>
      </c>
      <c r="BE157" s="516" t="str">
        <f t="shared" si="202"/>
        <v>-</v>
      </c>
      <c r="BF157" s="516" t="str">
        <f t="shared" si="202"/>
        <v>-</v>
      </c>
      <c r="BG157" s="516" t="str">
        <f t="shared" si="202"/>
        <v>-</v>
      </c>
      <c r="BH157" s="516" t="str">
        <f t="shared" si="203"/>
        <v>-</v>
      </c>
      <c r="BI157" s="516" t="str">
        <f t="shared" si="203"/>
        <v>-</v>
      </c>
      <c r="BJ157" s="516" t="str">
        <f t="shared" si="203"/>
        <v>-</v>
      </c>
      <c r="BK157" s="516" t="str">
        <f t="shared" si="203"/>
        <v>-</v>
      </c>
      <c r="BL157" s="516" t="str">
        <f t="shared" si="203"/>
        <v>-</v>
      </c>
      <c r="BM157" s="516" t="str">
        <f t="shared" si="203"/>
        <v>-</v>
      </c>
      <c r="BN157" s="516" t="str">
        <f t="shared" si="203"/>
        <v>-</v>
      </c>
      <c r="BO157" s="516" t="str">
        <f t="shared" si="203"/>
        <v>-</v>
      </c>
      <c r="BP157" s="516" t="str">
        <f t="shared" si="203"/>
        <v>-</v>
      </c>
      <c r="BQ157" s="516" t="str">
        <f t="shared" si="203"/>
        <v>-</v>
      </c>
      <c r="BR157" s="516" t="str">
        <f t="shared" si="183"/>
        <v>-------</v>
      </c>
      <c r="BS157" s="516" t="str">
        <f t="shared" si="184"/>
        <v>-</v>
      </c>
      <c r="BT157" s="454" t="str">
        <f>IF(INDEX(BR:BR,ROW())&lt;&gt;"-------",VLOOKUP($BR157,'CS Protocol Def'!$B:$O,12,FALSE),"-")</f>
        <v>-</v>
      </c>
      <c r="BU157" s="454" t="str">
        <f>IF(INDEX(BR:BR,ROW())&lt;&gt;"-------",VLOOKUP(INDEX(BR:BR,ROW()),'CS Protocol Def'!$B:$O,13,FALSE),"-")</f>
        <v>-</v>
      </c>
      <c r="BV157" s="454" t="str">
        <f>IF(INDEX(BR:BR,ROW())&lt;&gt;"-------",VLOOKUP($BR157,'CS Protocol Def'!$B:$P,15,FALSE),"-")</f>
        <v>-</v>
      </c>
      <c r="BW157" s="455" t="str">
        <f t="shared" si="185"/>
        <v>-</v>
      </c>
      <c r="BX157" s="515" t="str">
        <f>IF(INDEX(BR:BR,ROW())&lt;&gt;"-------",VLOOKUP($BR157,'CS Protocol Def'!$B:$Q,16,FALSE),"-")</f>
        <v>-</v>
      </c>
      <c r="BY157" s="455" t="str">
        <f>IF(INDEX(BR:BR,ROW())&lt;&gt;"-------",VLOOKUP(TEXT(BIN2DEC(CONCATENATE(K157,L157,M157,N157,O157,P157,Q157,R157,S157,T157)),"#"),'Country Codes'!A:B,2,FALSE),"-")</f>
        <v>-</v>
      </c>
      <c r="BZ157" s="491" t="str">
        <f>IF(BT157=BZ$3,VLOOKUP(CONCATENATE(X157,Y157,Z157,AA157,AB157,AC157),Characters!$B$3:$F$41,5,FALSE)&amp;
VLOOKUP(CONCATENATE(AD157,AE157,AF157,AG157,AH157,AI157),Characters!$B$3:$F$41,5,FALSE)&amp;
VLOOKUP(CONCATENATE(AJ157,AK157,AL157,AM157,AN157,AO157),Characters!$B$3:$F$41,5,FALSE)&amp;
VLOOKUP(CONCATENATE(AP157,AQ157,AR157,AS157,AT157,AU157),Characters!$B$3:$F$41,5,FALSE)&amp;
VLOOKUP(CONCATENATE(AV157,AW157,AX157,AY157,AZ157,BA157),Characters!$B$3:$F$41,5,FALSE)&amp;
VLOOKUP(CONCATENATE(BB157,BC157,BD157,BE157,BF157,BG157),Characters!$B$3:$F$41,5,FALSE)&amp;
VLOOKUP(CONCATENATE(BH157,BI157,BJ157,BK157,BL157,BM157),Characters!$B$3:$F$41,5,FALSE),"-")</f>
        <v>-</v>
      </c>
      <c r="CA157" s="471" t="str">
        <f t="shared" si="159"/>
        <v>-</v>
      </c>
      <c r="CB157" s="473" t="str">
        <f t="shared" si="160"/>
        <v>-</v>
      </c>
      <c r="CC157" s="475" t="str">
        <f t="shared" si="161"/>
        <v>-</v>
      </c>
      <c r="CD157" s="476" t="str">
        <f t="shared" si="162"/>
        <v>-</v>
      </c>
      <c r="CE157" s="476" t="str">
        <f t="shared" si="163"/>
        <v>-</v>
      </c>
      <c r="CF157" s="476" t="str">
        <f t="shared" si="164"/>
        <v>-</v>
      </c>
      <c r="CG157" s="476" t="str">
        <f t="shared" si="165"/>
        <v>-</v>
      </c>
      <c r="CH157" s="478" t="str">
        <f t="shared" si="166"/>
        <v>-</v>
      </c>
      <c r="CI157" s="480" t="str">
        <f t="shared" si="167"/>
        <v>-</v>
      </c>
      <c r="CJ157" s="480" t="str">
        <f t="shared" si="168"/>
        <v>-</v>
      </c>
      <c r="CK157" s="480" t="str">
        <f t="shared" si="169"/>
        <v>-</v>
      </c>
      <c r="CL157" s="480" t="str">
        <f t="shared" si="170"/>
        <v>-</v>
      </c>
      <c r="CM157" s="482" t="str">
        <f t="shared" si="171"/>
        <v>-</v>
      </c>
      <c r="CN157" s="483" t="str">
        <f t="shared" si="172"/>
        <v>-</v>
      </c>
      <c r="CO157" s="483" t="str">
        <f t="shared" si="173"/>
        <v>-</v>
      </c>
      <c r="CP157" s="483" t="str">
        <f t="shared" si="174"/>
        <v>-</v>
      </c>
      <c r="CQ157" s="493" t="str">
        <f t="shared" si="175"/>
        <v>-</v>
      </c>
      <c r="CR157" s="487" t="str">
        <f t="shared" si="176"/>
        <v>-</v>
      </c>
      <c r="CS157" s="490" t="str">
        <f t="shared" si="177"/>
        <v>-</v>
      </c>
      <c r="CT157" s="485" t="str">
        <f t="shared" si="178"/>
        <v>-</v>
      </c>
      <c r="CU157" s="485" t="str">
        <f t="shared" si="179"/>
        <v>-</v>
      </c>
      <c r="CV157" s="489" t="str">
        <f t="shared" si="180"/>
        <v>-</v>
      </c>
    </row>
    <row r="158" spans="6:100" x14ac:dyDescent="0.2">
      <c r="F158" s="495" t="str">
        <f t="shared" si="158"/>
        <v>-</v>
      </c>
      <c r="G158" s="495">
        <f t="shared" si="181"/>
        <v>0</v>
      </c>
      <c r="I158" s="456" t="str">
        <f t="shared" si="182"/>
        <v>-</v>
      </c>
      <c r="J158" s="516" t="str">
        <f t="shared" si="198"/>
        <v>-</v>
      </c>
      <c r="K158" s="516" t="str">
        <f t="shared" si="198"/>
        <v>-</v>
      </c>
      <c r="L158" s="516" t="str">
        <f t="shared" si="198"/>
        <v>-</v>
      </c>
      <c r="M158" s="516" t="str">
        <f t="shared" si="198"/>
        <v>-</v>
      </c>
      <c r="N158" s="516" t="str">
        <f t="shared" si="198"/>
        <v>-</v>
      </c>
      <c r="O158" s="516" t="str">
        <f t="shared" si="198"/>
        <v>-</v>
      </c>
      <c r="P158" s="516" t="str">
        <f t="shared" si="198"/>
        <v>-</v>
      </c>
      <c r="Q158" s="516" t="str">
        <f t="shared" si="198"/>
        <v>-</v>
      </c>
      <c r="R158" s="516" t="str">
        <f t="shared" si="198"/>
        <v>-</v>
      </c>
      <c r="S158" s="516" t="str">
        <f t="shared" si="198"/>
        <v>-</v>
      </c>
      <c r="T158" s="516" t="str">
        <f t="shared" si="199"/>
        <v>-</v>
      </c>
      <c r="U158" s="516" t="str">
        <f t="shared" si="199"/>
        <v>-</v>
      </c>
      <c r="V158" s="516" t="str">
        <f t="shared" si="199"/>
        <v>-</v>
      </c>
      <c r="W158" s="516" t="str">
        <f t="shared" si="199"/>
        <v>-</v>
      </c>
      <c r="X158" s="516" t="str">
        <f t="shared" si="199"/>
        <v>-</v>
      </c>
      <c r="Y158" s="516" t="str">
        <f t="shared" si="199"/>
        <v>-</v>
      </c>
      <c r="Z158" s="516" t="str">
        <f t="shared" si="199"/>
        <v>-</v>
      </c>
      <c r="AA158" s="516" t="str">
        <f t="shared" si="199"/>
        <v>-</v>
      </c>
      <c r="AB158" s="516" t="str">
        <f t="shared" si="199"/>
        <v>-</v>
      </c>
      <c r="AC158" s="516" t="str">
        <f t="shared" si="199"/>
        <v>-</v>
      </c>
      <c r="AD158" s="516" t="str">
        <f t="shared" si="200"/>
        <v>-</v>
      </c>
      <c r="AE158" s="516" t="str">
        <f t="shared" si="200"/>
        <v>-</v>
      </c>
      <c r="AF158" s="516" t="str">
        <f t="shared" si="200"/>
        <v>-</v>
      </c>
      <c r="AG158" s="516" t="str">
        <f t="shared" si="200"/>
        <v>-</v>
      </c>
      <c r="AH158" s="516" t="str">
        <f t="shared" si="200"/>
        <v>-</v>
      </c>
      <c r="AI158" s="516" t="str">
        <f t="shared" si="200"/>
        <v>-</v>
      </c>
      <c r="AJ158" s="516" t="str">
        <f t="shared" si="200"/>
        <v>-</v>
      </c>
      <c r="AK158" s="516" t="str">
        <f t="shared" si="200"/>
        <v>-</v>
      </c>
      <c r="AL158" s="516" t="str">
        <f t="shared" si="200"/>
        <v>-</v>
      </c>
      <c r="AM158" s="516" t="str">
        <f t="shared" si="200"/>
        <v>-</v>
      </c>
      <c r="AN158" s="516" t="str">
        <f t="shared" si="201"/>
        <v>-</v>
      </c>
      <c r="AO158" s="516" t="str">
        <f t="shared" si="201"/>
        <v>-</v>
      </c>
      <c r="AP158" s="516" t="str">
        <f t="shared" si="201"/>
        <v>-</v>
      </c>
      <c r="AQ158" s="516" t="str">
        <f t="shared" si="201"/>
        <v>-</v>
      </c>
      <c r="AR158" s="516" t="str">
        <f t="shared" si="201"/>
        <v>-</v>
      </c>
      <c r="AS158" s="516" t="str">
        <f t="shared" si="201"/>
        <v>-</v>
      </c>
      <c r="AT158" s="516" t="str">
        <f t="shared" si="201"/>
        <v>-</v>
      </c>
      <c r="AU158" s="516" t="str">
        <f t="shared" si="201"/>
        <v>-</v>
      </c>
      <c r="AV158" s="516" t="str">
        <f t="shared" si="201"/>
        <v>-</v>
      </c>
      <c r="AW158" s="516" t="str">
        <f t="shared" si="201"/>
        <v>-</v>
      </c>
      <c r="AX158" s="516" t="str">
        <f t="shared" si="202"/>
        <v>-</v>
      </c>
      <c r="AY158" s="516" t="str">
        <f t="shared" si="202"/>
        <v>-</v>
      </c>
      <c r="AZ158" s="516" t="str">
        <f t="shared" si="202"/>
        <v>-</v>
      </c>
      <c r="BA158" s="516" t="str">
        <f t="shared" si="202"/>
        <v>-</v>
      </c>
      <c r="BB158" s="516" t="str">
        <f t="shared" si="202"/>
        <v>-</v>
      </c>
      <c r="BC158" s="516" t="str">
        <f t="shared" si="202"/>
        <v>-</v>
      </c>
      <c r="BD158" s="516" t="str">
        <f t="shared" si="202"/>
        <v>-</v>
      </c>
      <c r="BE158" s="516" t="str">
        <f t="shared" si="202"/>
        <v>-</v>
      </c>
      <c r="BF158" s="516" t="str">
        <f t="shared" si="202"/>
        <v>-</v>
      </c>
      <c r="BG158" s="516" t="str">
        <f t="shared" si="202"/>
        <v>-</v>
      </c>
      <c r="BH158" s="516" t="str">
        <f t="shared" si="203"/>
        <v>-</v>
      </c>
      <c r="BI158" s="516" t="str">
        <f t="shared" si="203"/>
        <v>-</v>
      </c>
      <c r="BJ158" s="516" t="str">
        <f t="shared" si="203"/>
        <v>-</v>
      </c>
      <c r="BK158" s="516" t="str">
        <f t="shared" si="203"/>
        <v>-</v>
      </c>
      <c r="BL158" s="516" t="str">
        <f t="shared" si="203"/>
        <v>-</v>
      </c>
      <c r="BM158" s="516" t="str">
        <f t="shared" si="203"/>
        <v>-</v>
      </c>
      <c r="BN158" s="516" t="str">
        <f t="shared" si="203"/>
        <v>-</v>
      </c>
      <c r="BO158" s="516" t="str">
        <f t="shared" si="203"/>
        <v>-</v>
      </c>
      <c r="BP158" s="516" t="str">
        <f t="shared" si="203"/>
        <v>-</v>
      </c>
      <c r="BQ158" s="516" t="str">
        <f t="shared" si="203"/>
        <v>-</v>
      </c>
      <c r="BR158" s="516" t="str">
        <f t="shared" si="183"/>
        <v>-------</v>
      </c>
      <c r="BS158" s="516" t="str">
        <f t="shared" si="184"/>
        <v>-</v>
      </c>
      <c r="BT158" s="454" t="str">
        <f>IF(INDEX(BR:BR,ROW())&lt;&gt;"-------",VLOOKUP($BR158,'CS Protocol Def'!$B:$O,12,FALSE),"-")</f>
        <v>-</v>
      </c>
      <c r="BU158" s="454" t="str">
        <f>IF(INDEX(BR:BR,ROW())&lt;&gt;"-------",VLOOKUP(INDEX(BR:BR,ROW()),'CS Protocol Def'!$B:$O,13,FALSE),"-")</f>
        <v>-</v>
      </c>
      <c r="BV158" s="454" t="str">
        <f>IF(INDEX(BR:BR,ROW())&lt;&gt;"-------",VLOOKUP($BR158,'CS Protocol Def'!$B:$P,15,FALSE),"-")</f>
        <v>-</v>
      </c>
      <c r="BW158" s="455" t="str">
        <f t="shared" si="185"/>
        <v>-</v>
      </c>
      <c r="BX158" s="515" t="str">
        <f>IF(INDEX(BR:BR,ROW())&lt;&gt;"-------",VLOOKUP($BR158,'CS Protocol Def'!$B:$Q,16,FALSE),"-")</f>
        <v>-</v>
      </c>
      <c r="BY158" s="455" t="str">
        <f>IF(INDEX(BR:BR,ROW())&lt;&gt;"-------",VLOOKUP(TEXT(BIN2DEC(CONCATENATE(K158,L158,M158,N158,O158,P158,Q158,R158,S158,T158)),"#"),'Country Codes'!A:B,2,FALSE),"-")</f>
        <v>-</v>
      </c>
      <c r="BZ158" s="491" t="str">
        <f>IF(BT158=BZ$3,VLOOKUP(CONCATENATE(X158,Y158,Z158,AA158,AB158,AC158),Characters!$B$3:$F$41,5,FALSE)&amp;
VLOOKUP(CONCATENATE(AD158,AE158,AF158,AG158,AH158,AI158),Characters!$B$3:$F$41,5,FALSE)&amp;
VLOOKUP(CONCATENATE(AJ158,AK158,AL158,AM158,AN158,AO158),Characters!$B$3:$F$41,5,FALSE)&amp;
VLOOKUP(CONCATENATE(AP158,AQ158,AR158,AS158,AT158,AU158),Characters!$B$3:$F$41,5,FALSE)&amp;
VLOOKUP(CONCATENATE(AV158,AW158,AX158,AY158,AZ158,BA158),Characters!$B$3:$F$41,5,FALSE)&amp;
VLOOKUP(CONCATENATE(BB158,BC158,BD158,BE158,BF158,BG158),Characters!$B$3:$F$41,5,FALSE)&amp;
VLOOKUP(CONCATENATE(BH158,BI158,BJ158,BK158,BL158,BM158),Characters!$B$3:$F$41,5,FALSE),"-")</f>
        <v>-</v>
      </c>
      <c r="CA158" s="471" t="str">
        <f t="shared" si="159"/>
        <v>-</v>
      </c>
      <c r="CB158" s="473" t="str">
        <f t="shared" si="160"/>
        <v>-</v>
      </c>
      <c r="CC158" s="475" t="str">
        <f t="shared" si="161"/>
        <v>-</v>
      </c>
      <c r="CD158" s="476" t="str">
        <f t="shared" si="162"/>
        <v>-</v>
      </c>
      <c r="CE158" s="476" t="str">
        <f t="shared" si="163"/>
        <v>-</v>
      </c>
      <c r="CF158" s="476" t="str">
        <f t="shared" si="164"/>
        <v>-</v>
      </c>
      <c r="CG158" s="476" t="str">
        <f t="shared" si="165"/>
        <v>-</v>
      </c>
      <c r="CH158" s="478" t="str">
        <f t="shared" si="166"/>
        <v>-</v>
      </c>
      <c r="CI158" s="480" t="str">
        <f t="shared" si="167"/>
        <v>-</v>
      </c>
      <c r="CJ158" s="480" t="str">
        <f t="shared" si="168"/>
        <v>-</v>
      </c>
      <c r="CK158" s="480" t="str">
        <f t="shared" si="169"/>
        <v>-</v>
      </c>
      <c r="CL158" s="480" t="str">
        <f t="shared" si="170"/>
        <v>-</v>
      </c>
      <c r="CM158" s="482" t="str">
        <f t="shared" si="171"/>
        <v>-</v>
      </c>
      <c r="CN158" s="483" t="str">
        <f t="shared" si="172"/>
        <v>-</v>
      </c>
      <c r="CO158" s="483" t="str">
        <f t="shared" si="173"/>
        <v>-</v>
      </c>
      <c r="CP158" s="483" t="str">
        <f t="shared" si="174"/>
        <v>-</v>
      </c>
      <c r="CQ158" s="493" t="str">
        <f t="shared" si="175"/>
        <v>-</v>
      </c>
      <c r="CR158" s="487" t="str">
        <f t="shared" si="176"/>
        <v>-</v>
      </c>
      <c r="CS158" s="490" t="str">
        <f t="shared" si="177"/>
        <v>-</v>
      </c>
      <c r="CT158" s="485" t="str">
        <f t="shared" si="178"/>
        <v>-</v>
      </c>
      <c r="CU158" s="485" t="str">
        <f t="shared" si="179"/>
        <v>-</v>
      </c>
      <c r="CV158" s="489" t="str">
        <f t="shared" si="180"/>
        <v>-</v>
      </c>
    </row>
    <row r="159" spans="6:100" x14ac:dyDescent="0.2">
      <c r="F159" s="495" t="str">
        <f t="shared" si="158"/>
        <v>-</v>
      </c>
      <c r="G159" s="495">
        <f t="shared" si="181"/>
        <v>0</v>
      </c>
      <c r="I159" s="456" t="str">
        <f t="shared" si="182"/>
        <v>-</v>
      </c>
      <c r="J159" s="516" t="str">
        <f t="shared" si="198"/>
        <v>-</v>
      </c>
      <c r="K159" s="516" t="str">
        <f t="shared" si="198"/>
        <v>-</v>
      </c>
      <c r="L159" s="516" t="str">
        <f t="shared" si="198"/>
        <v>-</v>
      </c>
      <c r="M159" s="516" t="str">
        <f t="shared" si="198"/>
        <v>-</v>
      </c>
      <c r="N159" s="516" t="str">
        <f t="shared" si="198"/>
        <v>-</v>
      </c>
      <c r="O159" s="516" t="str">
        <f t="shared" si="198"/>
        <v>-</v>
      </c>
      <c r="P159" s="516" t="str">
        <f t="shared" si="198"/>
        <v>-</v>
      </c>
      <c r="Q159" s="516" t="str">
        <f t="shared" si="198"/>
        <v>-</v>
      </c>
      <c r="R159" s="516" t="str">
        <f t="shared" si="198"/>
        <v>-</v>
      </c>
      <c r="S159" s="516" t="str">
        <f t="shared" si="198"/>
        <v>-</v>
      </c>
      <c r="T159" s="516" t="str">
        <f t="shared" si="199"/>
        <v>-</v>
      </c>
      <c r="U159" s="516" t="str">
        <f t="shared" si="199"/>
        <v>-</v>
      </c>
      <c r="V159" s="516" t="str">
        <f t="shared" si="199"/>
        <v>-</v>
      </c>
      <c r="W159" s="516" t="str">
        <f t="shared" si="199"/>
        <v>-</v>
      </c>
      <c r="X159" s="516" t="str">
        <f t="shared" si="199"/>
        <v>-</v>
      </c>
      <c r="Y159" s="516" t="str">
        <f t="shared" si="199"/>
        <v>-</v>
      </c>
      <c r="Z159" s="516" t="str">
        <f t="shared" si="199"/>
        <v>-</v>
      </c>
      <c r="AA159" s="516" t="str">
        <f t="shared" si="199"/>
        <v>-</v>
      </c>
      <c r="AB159" s="516" t="str">
        <f t="shared" si="199"/>
        <v>-</v>
      </c>
      <c r="AC159" s="516" t="str">
        <f t="shared" si="199"/>
        <v>-</v>
      </c>
      <c r="AD159" s="516" t="str">
        <f t="shared" si="200"/>
        <v>-</v>
      </c>
      <c r="AE159" s="516" t="str">
        <f t="shared" si="200"/>
        <v>-</v>
      </c>
      <c r="AF159" s="516" t="str">
        <f t="shared" si="200"/>
        <v>-</v>
      </c>
      <c r="AG159" s="516" t="str">
        <f t="shared" si="200"/>
        <v>-</v>
      </c>
      <c r="AH159" s="516" t="str">
        <f t="shared" si="200"/>
        <v>-</v>
      </c>
      <c r="AI159" s="516" t="str">
        <f t="shared" si="200"/>
        <v>-</v>
      </c>
      <c r="AJ159" s="516" t="str">
        <f t="shared" si="200"/>
        <v>-</v>
      </c>
      <c r="AK159" s="516" t="str">
        <f t="shared" si="200"/>
        <v>-</v>
      </c>
      <c r="AL159" s="516" t="str">
        <f t="shared" si="200"/>
        <v>-</v>
      </c>
      <c r="AM159" s="516" t="str">
        <f t="shared" si="200"/>
        <v>-</v>
      </c>
      <c r="AN159" s="516" t="str">
        <f t="shared" si="201"/>
        <v>-</v>
      </c>
      <c r="AO159" s="516" t="str">
        <f t="shared" si="201"/>
        <v>-</v>
      </c>
      <c r="AP159" s="516" t="str">
        <f t="shared" si="201"/>
        <v>-</v>
      </c>
      <c r="AQ159" s="516" t="str">
        <f t="shared" si="201"/>
        <v>-</v>
      </c>
      <c r="AR159" s="516" t="str">
        <f t="shared" si="201"/>
        <v>-</v>
      </c>
      <c r="AS159" s="516" t="str">
        <f t="shared" si="201"/>
        <v>-</v>
      </c>
      <c r="AT159" s="516" t="str">
        <f t="shared" si="201"/>
        <v>-</v>
      </c>
      <c r="AU159" s="516" t="str">
        <f t="shared" si="201"/>
        <v>-</v>
      </c>
      <c r="AV159" s="516" t="str">
        <f t="shared" si="201"/>
        <v>-</v>
      </c>
      <c r="AW159" s="516" t="str">
        <f t="shared" si="201"/>
        <v>-</v>
      </c>
      <c r="AX159" s="516" t="str">
        <f t="shared" si="202"/>
        <v>-</v>
      </c>
      <c r="AY159" s="516" t="str">
        <f t="shared" si="202"/>
        <v>-</v>
      </c>
      <c r="AZ159" s="516" t="str">
        <f t="shared" si="202"/>
        <v>-</v>
      </c>
      <c r="BA159" s="516" t="str">
        <f t="shared" si="202"/>
        <v>-</v>
      </c>
      <c r="BB159" s="516" t="str">
        <f t="shared" si="202"/>
        <v>-</v>
      </c>
      <c r="BC159" s="516" t="str">
        <f t="shared" si="202"/>
        <v>-</v>
      </c>
      <c r="BD159" s="516" t="str">
        <f t="shared" si="202"/>
        <v>-</v>
      </c>
      <c r="BE159" s="516" t="str">
        <f t="shared" si="202"/>
        <v>-</v>
      </c>
      <c r="BF159" s="516" t="str">
        <f t="shared" si="202"/>
        <v>-</v>
      </c>
      <c r="BG159" s="516" t="str">
        <f t="shared" si="202"/>
        <v>-</v>
      </c>
      <c r="BH159" s="516" t="str">
        <f t="shared" si="203"/>
        <v>-</v>
      </c>
      <c r="BI159" s="516" t="str">
        <f t="shared" si="203"/>
        <v>-</v>
      </c>
      <c r="BJ159" s="516" t="str">
        <f t="shared" si="203"/>
        <v>-</v>
      </c>
      <c r="BK159" s="516" t="str">
        <f t="shared" si="203"/>
        <v>-</v>
      </c>
      <c r="BL159" s="516" t="str">
        <f t="shared" si="203"/>
        <v>-</v>
      </c>
      <c r="BM159" s="516" t="str">
        <f t="shared" si="203"/>
        <v>-</v>
      </c>
      <c r="BN159" s="516" t="str">
        <f t="shared" si="203"/>
        <v>-</v>
      </c>
      <c r="BO159" s="516" t="str">
        <f t="shared" si="203"/>
        <v>-</v>
      </c>
      <c r="BP159" s="516" t="str">
        <f t="shared" si="203"/>
        <v>-</v>
      </c>
      <c r="BQ159" s="516" t="str">
        <f t="shared" si="203"/>
        <v>-</v>
      </c>
      <c r="BR159" s="516" t="str">
        <f t="shared" si="183"/>
        <v>-------</v>
      </c>
      <c r="BS159" s="516" t="str">
        <f t="shared" si="184"/>
        <v>-</v>
      </c>
      <c r="BT159" s="454" t="str">
        <f>IF(INDEX(BR:BR,ROW())&lt;&gt;"-------",VLOOKUP($BR159,'CS Protocol Def'!$B:$O,12,FALSE),"-")</f>
        <v>-</v>
      </c>
      <c r="BU159" s="454" t="str">
        <f>IF(INDEX(BR:BR,ROW())&lt;&gt;"-------",VLOOKUP(INDEX(BR:BR,ROW()),'CS Protocol Def'!$B:$O,13,FALSE),"-")</f>
        <v>-</v>
      </c>
      <c r="BV159" s="454" t="str">
        <f>IF(INDEX(BR:BR,ROW())&lt;&gt;"-------",VLOOKUP($BR159,'CS Protocol Def'!$B:$P,15,FALSE),"-")</f>
        <v>-</v>
      </c>
      <c r="BW159" s="455" t="str">
        <f t="shared" si="185"/>
        <v>-</v>
      </c>
      <c r="BX159" s="515" t="str">
        <f>IF(INDEX(BR:BR,ROW())&lt;&gt;"-------",VLOOKUP($BR159,'CS Protocol Def'!$B:$Q,16,FALSE),"-")</f>
        <v>-</v>
      </c>
      <c r="BY159" s="455" t="str">
        <f>IF(INDEX(BR:BR,ROW())&lt;&gt;"-------",VLOOKUP(TEXT(BIN2DEC(CONCATENATE(K159,L159,M159,N159,O159,P159,Q159,R159,S159,T159)),"#"),'Country Codes'!A:B,2,FALSE),"-")</f>
        <v>-</v>
      </c>
      <c r="BZ159" s="491" t="str">
        <f>IF(BT159=BZ$3,VLOOKUP(CONCATENATE(X159,Y159,Z159,AA159,AB159,AC159),Characters!$B$3:$F$41,5,FALSE)&amp;
VLOOKUP(CONCATENATE(AD159,AE159,AF159,AG159,AH159,AI159),Characters!$B$3:$F$41,5,FALSE)&amp;
VLOOKUP(CONCATENATE(AJ159,AK159,AL159,AM159,AN159,AO159),Characters!$B$3:$F$41,5,FALSE)&amp;
VLOOKUP(CONCATENATE(AP159,AQ159,AR159,AS159,AT159,AU159),Characters!$B$3:$F$41,5,FALSE)&amp;
VLOOKUP(CONCATENATE(AV159,AW159,AX159,AY159,AZ159,BA159),Characters!$B$3:$F$41,5,FALSE)&amp;
VLOOKUP(CONCATENATE(BB159,BC159,BD159,BE159,BF159,BG159),Characters!$B$3:$F$41,5,FALSE)&amp;
VLOOKUP(CONCATENATE(BH159,BI159,BJ159,BK159,BL159,BM159),Characters!$B$3:$F$41,5,FALSE),"-")</f>
        <v>-</v>
      </c>
      <c r="CA159" s="471" t="str">
        <f t="shared" si="159"/>
        <v>-</v>
      </c>
      <c r="CB159" s="473" t="str">
        <f t="shared" si="160"/>
        <v>-</v>
      </c>
      <c r="CC159" s="475" t="str">
        <f t="shared" si="161"/>
        <v>-</v>
      </c>
      <c r="CD159" s="476" t="str">
        <f t="shared" si="162"/>
        <v>-</v>
      </c>
      <c r="CE159" s="476" t="str">
        <f t="shared" si="163"/>
        <v>-</v>
      </c>
      <c r="CF159" s="476" t="str">
        <f t="shared" si="164"/>
        <v>-</v>
      </c>
      <c r="CG159" s="476" t="str">
        <f t="shared" si="165"/>
        <v>-</v>
      </c>
      <c r="CH159" s="478" t="str">
        <f t="shared" si="166"/>
        <v>-</v>
      </c>
      <c r="CI159" s="480" t="str">
        <f t="shared" si="167"/>
        <v>-</v>
      </c>
      <c r="CJ159" s="480" t="str">
        <f t="shared" si="168"/>
        <v>-</v>
      </c>
      <c r="CK159" s="480" t="str">
        <f t="shared" si="169"/>
        <v>-</v>
      </c>
      <c r="CL159" s="480" t="str">
        <f t="shared" si="170"/>
        <v>-</v>
      </c>
      <c r="CM159" s="482" t="str">
        <f t="shared" si="171"/>
        <v>-</v>
      </c>
      <c r="CN159" s="483" t="str">
        <f t="shared" si="172"/>
        <v>-</v>
      </c>
      <c r="CO159" s="483" t="str">
        <f t="shared" si="173"/>
        <v>-</v>
      </c>
      <c r="CP159" s="483" t="str">
        <f t="shared" si="174"/>
        <v>-</v>
      </c>
      <c r="CQ159" s="493" t="str">
        <f t="shared" si="175"/>
        <v>-</v>
      </c>
      <c r="CR159" s="487" t="str">
        <f t="shared" si="176"/>
        <v>-</v>
      </c>
      <c r="CS159" s="490" t="str">
        <f t="shared" si="177"/>
        <v>-</v>
      </c>
      <c r="CT159" s="485" t="str">
        <f t="shared" si="178"/>
        <v>-</v>
      </c>
      <c r="CU159" s="485" t="str">
        <f t="shared" si="179"/>
        <v>-</v>
      </c>
      <c r="CV159" s="489" t="str">
        <f t="shared" si="180"/>
        <v>-</v>
      </c>
    </row>
    <row r="160" spans="6:100" x14ac:dyDescent="0.2">
      <c r="F160" s="495" t="str">
        <f t="shared" si="158"/>
        <v>-</v>
      </c>
      <c r="G160" s="495">
        <f t="shared" si="181"/>
        <v>0</v>
      </c>
      <c r="I160" s="456" t="str">
        <f t="shared" si="182"/>
        <v>-</v>
      </c>
      <c r="J160" s="516" t="str">
        <f t="shared" si="198"/>
        <v>-</v>
      </c>
      <c r="K160" s="516" t="str">
        <f t="shared" si="198"/>
        <v>-</v>
      </c>
      <c r="L160" s="516" t="str">
        <f t="shared" si="198"/>
        <v>-</v>
      </c>
      <c r="M160" s="516" t="str">
        <f t="shared" si="198"/>
        <v>-</v>
      </c>
      <c r="N160" s="516" t="str">
        <f t="shared" si="198"/>
        <v>-</v>
      </c>
      <c r="O160" s="516" t="str">
        <f t="shared" si="198"/>
        <v>-</v>
      </c>
      <c r="P160" s="516" t="str">
        <f t="shared" si="198"/>
        <v>-</v>
      </c>
      <c r="Q160" s="516" t="str">
        <f t="shared" si="198"/>
        <v>-</v>
      </c>
      <c r="R160" s="516" t="str">
        <f t="shared" si="198"/>
        <v>-</v>
      </c>
      <c r="S160" s="516" t="str">
        <f t="shared" si="198"/>
        <v>-</v>
      </c>
      <c r="T160" s="516" t="str">
        <f t="shared" si="199"/>
        <v>-</v>
      </c>
      <c r="U160" s="516" t="str">
        <f t="shared" si="199"/>
        <v>-</v>
      </c>
      <c r="V160" s="516" t="str">
        <f t="shared" si="199"/>
        <v>-</v>
      </c>
      <c r="W160" s="516" t="str">
        <f t="shared" si="199"/>
        <v>-</v>
      </c>
      <c r="X160" s="516" t="str">
        <f t="shared" si="199"/>
        <v>-</v>
      </c>
      <c r="Y160" s="516" t="str">
        <f t="shared" si="199"/>
        <v>-</v>
      </c>
      <c r="Z160" s="516" t="str">
        <f t="shared" si="199"/>
        <v>-</v>
      </c>
      <c r="AA160" s="516" t="str">
        <f t="shared" si="199"/>
        <v>-</v>
      </c>
      <c r="AB160" s="516" t="str">
        <f t="shared" si="199"/>
        <v>-</v>
      </c>
      <c r="AC160" s="516" t="str">
        <f t="shared" si="199"/>
        <v>-</v>
      </c>
      <c r="AD160" s="516" t="str">
        <f t="shared" si="200"/>
        <v>-</v>
      </c>
      <c r="AE160" s="516" t="str">
        <f t="shared" si="200"/>
        <v>-</v>
      </c>
      <c r="AF160" s="516" t="str">
        <f t="shared" si="200"/>
        <v>-</v>
      </c>
      <c r="AG160" s="516" t="str">
        <f t="shared" si="200"/>
        <v>-</v>
      </c>
      <c r="AH160" s="516" t="str">
        <f t="shared" si="200"/>
        <v>-</v>
      </c>
      <c r="AI160" s="516" t="str">
        <f t="shared" si="200"/>
        <v>-</v>
      </c>
      <c r="AJ160" s="516" t="str">
        <f t="shared" si="200"/>
        <v>-</v>
      </c>
      <c r="AK160" s="516" t="str">
        <f t="shared" si="200"/>
        <v>-</v>
      </c>
      <c r="AL160" s="516" t="str">
        <f t="shared" si="200"/>
        <v>-</v>
      </c>
      <c r="AM160" s="516" t="str">
        <f t="shared" si="200"/>
        <v>-</v>
      </c>
      <c r="AN160" s="516" t="str">
        <f t="shared" si="201"/>
        <v>-</v>
      </c>
      <c r="AO160" s="516" t="str">
        <f t="shared" si="201"/>
        <v>-</v>
      </c>
      <c r="AP160" s="516" t="str">
        <f t="shared" si="201"/>
        <v>-</v>
      </c>
      <c r="AQ160" s="516" t="str">
        <f t="shared" si="201"/>
        <v>-</v>
      </c>
      <c r="AR160" s="516" t="str">
        <f t="shared" si="201"/>
        <v>-</v>
      </c>
      <c r="AS160" s="516" t="str">
        <f t="shared" si="201"/>
        <v>-</v>
      </c>
      <c r="AT160" s="516" t="str">
        <f t="shared" si="201"/>
        <v>-</v>
      </c>
      <c r="AU160" s="516" t="str">
        <f t="shared" si="201"/>
        <v>-</v>
      </c>
      <c r="AV160" s="516" t="str">
        <f t="shared" si="201"/>
        <v>-</v>
      </c>
      <c r="AW160" s="516" t="str">
        <f t="shared" si="201"/>
        <v>-</v>
      </c>
      <c r="AX160" s="516" t="str">
        <f t="shared" si="202"/>
        <v>-</v>
      </c>
      <c r="AY160" s="516" t="str">
        <f t="shared" si="202"/>
        <v>-</v>
      </c>
      <c r="AZ160" s="516" t="str">
        <f t="shared" si="202"/>
        <v>-</v>
      </c>
      <c r="BA160" s="516" t="str">
        <f t="shared" si="202"/>
        <v>-</v>
      </c>
      <c r="BB160" s="516" t="str">
        <f t="shared" si="202"/>
        <v>-</v>
      </c>
      <c r="BC160" s="516" t="str">
        <f t="shared" si="202"/>
        <v>-</v>
      </c>
      <c r="BD160" s="516" t="str">
        <f t="shared" si="202"/>
        <v>-</v>
      </c>
      <c r="BE160" s="516" t="str">
        <f t="shared" si="202"/>
        <v>-</v>
      </c>
      <c r="BF160" s="516" t="str">
        <f t="shared" si="202"/>
        <v>-</v>
      </c>
      <c r="BG160" s="516" t="str">
        <f t="shared" si="202"/>
        <v>-</v>
      </c>
      <c r="BH160" s="516" t="str">
        <f t="shared" si="203"/>
        <v>-</v>
      </c>
      <c r="BI160" s="516" t="str">
        <f t="shared" si="203"/>
        <v>-</v>
      </c>
      <c r="BJ160" s="516" t="str">
        <f t="shared" si="203"/>
        <v>-</v>
      </c>
      <c r="BK160" s="516" t="str">
        <f t="shared" si="203"/>
        <v>-</v>
      </c>
      <c r="BL160" s="516" t="str">
        <f t="shared" si="203"/>
        <v>-</v>
      </c>
      <c r="BM160" s="516" t="str">
        <f t="shared" si="203"/>
        <v>-</v>
      </c>
      <c r="BN160" s="516" t="str">
        <f t="shared" si="203"/>
        <v>-</v>
      </c>
      <c r="BO160" s="516" t="str">
        <f t="shared" si="203"/>
        <v>-</v>
      </c>
      <c r="BP160" s="516" t="str">
        <f t="shared" si="203"/>
        <v>-</v>
      </c>
      <c r="BQ160" s="516" t="str">
        <f t="shared" si="203"/>
        <v>-</v>
      </c>
      <c r="BR160" s="516" t="str">
        <f t="shared" si="183"/>
        <v>-------</v>
      </c>
      <c r="BS160" s="516" t="str">
        <f t="shared" si="184"/>
        <v>-</v>
      </c>
      <c r="BT160" s="454" t="str">
        <f>IF(INDEX(BR:BR,ROW())&lt;&gt;"-------",VLOOKUP($BR160,'CS Protocol Def'!$B:$O,12,FALSE),"-")</f>
        <v>-</v>
      </c>
      <c r="BU160" s="454" t="str">
        <f>IF(INDEX(BR:BR,ROW())&lt;&gt;"-------",VLOOKUP(INDEX(BR:BR,ROW()),'CS Protocol Def'!$B:$O,13,FALSE),"-")</f>
        <v>-</v>
      </c>
      <c r="BV160" s="454" t="str">
        <f>IF(INDEX(BR:BR,ROW())&lt;&gt;"-------",VLOOKUP($BR160,'CS Protocol Def'!$B:$P,15,FALSE),"-")</f>
        <v>-</v>
      </c>
      <c r="BW160" s="455" t="str">
        <f t="shared" si="185"/>
        <v>-</v>
      </c>
      <c r="BX160" s="515" t="str">
        <f>IF(INDEX(BR:BR,ROW())&lt;&gt;"-------",VLOOKUP($BR160,'CS Protocol Def'!$B:$Q,16,FALSE),"-")</f>
        <v>-</v>
      </c>
      <c r="BY160" s="455" t="str">
        <f>IF(INDEX(BR:BR,ROW())&lt;&gt;"-------",VLOOKUP(TEXT(BIN2DEC(CONCATENATE(K160,L160,M160,N160,O160,P160,Q160,R160,S160,T160)),"#"),'Country Codes'!A:B,2,FALSE),"-")</f>
        <v>-</v>
      </c>
      <c r="BZ160" s="491" t="str">
        <f>IF(BT160=BZ$3,VLOOKUP(CONCATENATE(X160,Y160,Z160,AA160,AB160,AC160),Characters!$B$3:$F$41,5,FALSE)&amp;
VLOOKUP(CONCATENATE(AD160,AE160,AF160,AG160,AH160,AI160),Characters!$B$3:$F$41,5,FALSE)&amp;
VLOOKUP(CONCATENATE(AJ160,AK160,AL160,AM160,AN160,AO160),Characters!$B$3:$F$41,5,FALSE)&amp;
VLOOKUP(CONCATENATE(AP160,AQ160,AR160,AS160,AT160,AU160),Characters!$B$3:$F$41,5,FALSE)&amp;
VLOOKUP(CONCATENATE(AV160,AW160,AX160,AY160,AZ160,BA160),Characters!$B$3:$F$41,5,FALSE)&amp;
VLOOKUP(CONCATENATE(BB160,BC160,BD160,BE160,BF160,BG160),Characters!$B$3:$F$41,5,FALSE)&amp;
VLOOKUP(CONCATENATE(BH160,BI160,BJ160,BK160,BL160,BM160),Characters!$B$3:$F$41,5,FALSE),"-")</f>
        <v>-</v>
      </c>
      <c r="CA160" s="471" t="str">
        <f t="shared" si="159"/>
        <v>-</v>
      </c>
      <c r="CB160" s="473" t="str">
        <f t="shared" si="160"/>
        <v>-</v>
      </c>
      <c r="CC160" s="475" t="str">
        <f t="shared" si="161"/>
        <v>-</v>
      </c>
      <c r="CD160" s="476" t="str">
        <f t="shared" si="162"/>
        <v>-</v>
      </c>
      <c r="CE160" s="476" t="str">
        <f t="shared" si="163"/>
        <v>-</v>
      </c>
      <c r="CF160" s="476" t="str">
        <f t="shared" si="164"/>
        <v>-</v>
      </c>
      <c r="CG160" s="476" t="str">
        <f t="shared" si="165"/>
        <v>-</v>
      </c>
      <c r="CH160" s="478" t="str">
        <f t="shared" si="166"/>
        <v>-</v>
      </c>
      <c r="CI160" s="480" t="str">
        <f t="shared" si="167"/>
        <v>-</v>
      </c>
      <c r="CJ160" s="480" t="str">
        <f t="shared" si="168"/>
        <v>-</v>
      </c>
      <c r="CK160" s="480" t="str">
        <f t="shared" si="169"/>
        <v>-</v>
      </c>
      <c r="CL160" s="480" t="str">
        <f t="shared" si="170"/>
        <v>-</v>
      </c>
      <c r="CM160" s="482" t="str">
        <f t="shared" si="171"/>
        <v>-</v>
      </c>
      <c r="CN160" s="483" t="str">
        <f t="shared" si="172"/>
        <v>-</v>
      </c>
      <c r="CO160" s="483" t="str">
        <f t="shared" si="173"/>
        <v>-</v>
      </c>
      <c r="CP160" s="483" t="str">
        <f t="shared" si="174"/>
        <v>-</v>
      </c>
      <c r="CQ160" s="493" t="str">
        <f t="shared" si="175"/>
        <v>-</v>
      </c>
      <c r="CR160" s="487" t="str">
        <f t="shared" si="176"/>
        <v>-</v>
      </c>
      <c r="CS160" s="490" t="str">
        <f t="shared" si="177"/>
        <v>-</v>
      </c>
      <c r="CT160" s="485" t="str">
        <f t="shared" si="178"/>
        <v>-</v>
      </c>
      <c r="CU160" s="485" t="str">
        <f t="shared" si="179"/>
        <v>-</v>
      </c>
      <c r="CV160" s="489" t="str">
        <f t="shared" si="180"/>
        <v>-</v>
      </c>
    </row>
    <row r="161" spans="6:100" x14ac:dyDescent="0.2">
      <c r="F161" s="495" t="str">
        <f t="shared" si="158"/>
        <v>-</v>
      </c>
      <c r="G161" s="495">
        <f t="shared" si="181"/>
        <v>0</v>
      </c>
      <c r="I161" s="456" t="str">
        <f t="shared" si="182"/>
        <v>-</v>
      </c>
      <c r="J161" s="516" t="str">
        <f t="shared" si="198"/>
        <v>-</v>
      </c>
      <c r="K161" s="516" t="str">
        <f t="shared" si="198"/>
        <v>-</v>
      </c>
      <c r="L161" s="516" t="str">
        <f t="shared" si="198"/>
        <v>-</v>
      </c>
      <c r="M161" s="516" t="str">
        <f t="shared" si="198"/>
        <v>-</v>
      </c>
      <c r="N161" s="516" t="str">
        <f t="shared" si="198"/>
        <v>-</v>
      </c>
      <c r="O161" s="516" t="str">
        <f t="shared" si="198"/>
        <v>-</v>
      </c>
      <c r="P161" s="516" t="str">
        <f t="shared" si="198"/>
        <v>-</v>
      </c>
      <c r="Q161" s="516" t="str">
        <f t="shared" si="198"/>
        <v>-</v>
      </c>
      <c r="R161" s="516" t="str">
        <f t="shared" si="198"/>
        <v>-</v>
      </c>
      <c r="S161" s="516" t="str">
        <f t="shared" si="198"/>
        <v>-</v>
      </c>
      <c r="T161" s="516" t="str">
        <f t="shared" si="199"/>
        <v>-</v>
      </c>
      <c r="U161" s="516" t="str">
        <f t="shared" si="199"/>
        <v>-</v>
      </c>
      <c r="V161" s="516" t="str">
        <f t="shared" si="199"/>
        <v>-</v>
      </c>
      <c r="W161" s="516" t="str">
        <f t="shared" si="199"/>
        <v>-</v>
      </c>
      <c r="X161" s="516" t="str">
        <f t="shared" si="199"/>
        <v>-</v>
      </c>
      <c r="Y161" s="516" t="str">
        <f t="shared" si="199"/>
        <v>-</v>
      </c>
      <c r="Z161" s="516" t="str">
        <f t="shared" si="199"/>
        <v>-</v>
      </c>
      <c r="AA161" s="516" t="str">
        <f t="shared" si="199"/>
        <v>-</v>
      </c>
      <c r="AB161" s="516" t="str">
        <f t="shared" si="199"/>
        <v>-</v>
      </c>
      <c r="AC161" s="516" t="str">
        <f t="shared" si="199"/>
        <v>-</v>
      </c>
      <c r="AD161" s="516" t="str">
        <f t="shared" si="200"/>
        <v>-</v>
      </c>
      <c r="AE161" s="516" t="str">
        <f t="shared" si="200"/>
        <v>-</v>
      </c>
      <c r="AF161" s="516" t="str">
        <f t="shared" si="200"/>
        <v>-</v>
      </c>
      <c r="AG161" s="516" t="str">
        <f t="shared" si="200"/>
        <v>-</v>
      </c>
      <c r="AH161" s="516" t="str">
        <f t="shared" si="200"/>
        <v>-</v>
      </c>
      <c r="AI161" s="516" t="str">
        <f t="shared" si="200"/>
        <v>-</v>
      </c>
      <c r="AJ161" s="516" t="str">
        <f t="shared" si="200"/>
        <v>-</v>
      </c>
      <c r="AK161" s="516" t="str">
        <f t="shared" si="200"/>
        <v>-</v>
      </c>
      <c r="AL161" s="516" t="str">
        <f t="shared" si="200"/>
        <v>-</v>
      </c>
      <c r="AM161" s="516" t="str">
        <f t="shared" si="200"/>
        <v>-</v>
      </c>
      <c r="AN161" s="516" t="str">
        <f t="shared" si="201"/>
        <v>-</v>
      </c>
      <c r="AO161" s="516" t="str">
        <f t="shared" si="201"/>
        <v>-</v>
      </c>
      <c r="AP161" s="516" t="str">
        <f t="shared" si="201"/>
        <v>-</v>
      </c>
      <c r="AQ161" s="516" t="str">
        <f t="shared" si="201"/>
        <v>-</v>
      </c>
      <c r="AR161" s="516" t="str">
        <f t="shared" si="201"/>
        <v>-</v>
      </c>
      <c r="AS161" s="516" t="str">
        <f t="shared" si="201"/>
        <v>-</v>
      </c>
      <c r="AT161" s="516" t="str">
        <f t="shared" si="201"/>
        <v>-</v>
      </c>
      <c r="AU161" s="516" t="str">
        <f t="shared" si="201"/>
        <v>-</v>
      </c>
      <c r="AV161" s="516" t="str">
        <f t="shared" si="201"/>
        <v>-</v>
      </c>
      <c r="AW161" s="516" t="str">
        <f t="shared" si="201"/>
        <v>-</v>
      </c>
      <c r="AX161" s="516" t="str">
        <f t="shared" si="202"/>
        <v>-</v>
      </c>
      <c r="AY161" s="516" t="str">
        <f t="shared" si="202"/>
        <v>-</v>
      </c>
      <c r="AZ161" s="516" t="str">
        <f t="shared" si="202"/>
        <v>-</v>
      </c>
      <c r="BA161" s="516" t="str">
        <f t="shared" si="202"/>
        <v>-</v>
      </c>
      <c r="BB161" s="516" t="str">
        <f t="shared" si="202"/>
        <v>-</v>
      </c>
      <c r="BC161" s="516" t="str">
        <f t="shared" si="202"/>
        <v>-</v>
      </c>
      <c r="BD161" s="516" t="str">
        <f t="shared" si="202"/>
        <v>-</v>
      </c>
      <c r="BE161" s="516" t="str">
        <f t="shared" si="202"/>
        <v>-</v>
      </c>
      <c r="BF161" s="516" t="str">
        <f t="shared" si="202"/>
        <v>-</v>
      </c>
      <c r="BG161" s="516" t="str">
        <f t="shared" si="202"/>
        <v>-</v>
      </c>
      <c r="BH161" s="516" t="str">
        <f t="shared" si="203"/>
        <v>-</v>
      </c>
      <c r="BI161" s="516" t="str">
        <f t="shared" si="203"/>
        <v>-</v>
      </c>
      <c r="BJ161" s="516" t="str">
        <f t="shared" si="203"/>
        <v>-</v>
      </c>
      <c r="BK161" s="516" t="str">
        <f t="shared" si="203"/>
        <v>-</v>
      </c>
      <c r="BL161" s="516" t="str">
        <f t="shared" si="203"/>
        <v>-</v>
      </c>
      <c r="BM161" s="516" t="str">
        <f t="shared" si="203"/>
        <v>-</v>
      </c>
      <c r="BN161" s="516" t="str">
        <f t="shared" si="203"/>
        <v>-</v>
      </c>
      <c r="BO161" s="516" t="str">
        <f t="shared" si="203"/>
        <v>-</v>
      </c>
      <c r="BP161" s="516" t="str">
        <f t="shared" si="203"/>
        <v>-</v>
      </c>
      <c r="BQ161" s="516" t="str">
        <f t="shared" si="203"/>
        <v>-</v>
      </c>
      <c r="BR161" s="516" t="str">
        <f t="shared" si="183"/>
        <v>-------</v>
      </c>
      <c r="BS161" s="516" t="str">
        <f t="shared" si="184"/>
        <v>-</v>
      </c>
      <c r="BT161" s="454" t="str">
        <f>IF(INDEX(BR:BR,ROW())&lt;&gt;"-------",VLOOKUP($BR161,'CS Protocol Def'!$B:$O,12,FALSE),"-")</f>
        <v>-</v>
      </c>
      <c r="BU161" s="454" t="str">
        <f>IF(INDEX(BR:BR,ROW())&lt;&gt;"-------",VLOOKUP(INDEX(BR:BR,ROW()),'CS Protocol Def'!$B:$O,13,FALSE),"-")</f>
        <v>-</v>
      </c>
      <c r="BV161" s="454" t="str">
        <f>IF(INDEX(BR:BR,ROW())&lt;&gt;"-------",VLOOKUP($BR161,'CS Protocol Def'!$B:$P,15,FALSE),"-")</f>
        <v>-</v>
      </c>
      <c r="BW161" s="455" t="str">
        <f t="shared" si="185"/>
        <v>-</v>
      </c>
      <c r="BX161" s="515" t="str">
        <f>IF(INDEX(BR:BR,ROW())&lt;&gt;"-------",VLOOKUP($BR161,'CS Protocol Def'!$B:$Q,16,FALSE),"-")</f>
        <v>-</v>
      </c>
      <c r="BY161" s="455" t="str">
        <f>IF(INDEX(BR:BR,ROW())&lt;&gt;"-------",VLOOKUP(TEXT(BIN2DEC(CONCATENATE(K161,L161,M161,N161,O161,P161,Q161,R161,S161,T161)),"#"),'Country Codes'!A:B,2,FALSE),"-")</f>
        <v>-</v>
      </c>
      <c r="BZ161" s="491" t="str">
        <f>IF(BT161=BZ$3,VLOOKUP(CONCATENATE(X161,Y161,Z161,AA161,AB161,AC161),Characters!$B$3:$F$41,5,FALSE)&amp;
VLOOKUP(CONCATENATE(AD161,AE161,AF161,AG161,AH161,AI161),Characters!$B$3:$F$41,5,FALSE)&amp;
VLOOKUP(CONCATENATE(AJ161,AK161,AL161,AM161,AN161,AO161),Characters!$B$3:$F$41,5,FALSE)&amp;
VLOOKUP(CONCATENATE(AP161,AQ161,AR161,AS161,AT161,AU161),Characters!$B$3:$F$41,5,FALSE)&amp;
VLOOKUP(CONCATENATE(AV161,AW161,AX161,AY161,AZ161,BA161),Characters!$B$3:$F$41,5,FALSE)&amp;
VLOOKUP(CONCATENATE(BB161,BC161,BD161,BE161,BF161,BG161),Characters!$B$3:$F$41,5,FALSE)&amp;
VLOOKUP(CONCATENATE(BH161,BI161,BJ161,BK161,BL161,BM161),Characters!$B$3:$F$41,5,FALSE),"-")</f>
        <v>-</v>
      </c>
      <c r="CA161" s="471" t="str">
        <f t="shared" si="159"/>
        <v>-</v>
      </c>
      <c r="CB161" s="473" t="str">
        <f t="shared" si="160"/>
        <v>-</v>
      </c>
      <c r="CC161" s="475" t="str">
        <f t="shared" si="161"/>
        <v>-</v>
      </c>
      <c r="CD161" s="476" t="str">
        <f t="shared" si="162"/>
        <v>-</v>
      </c>
      <c r="CE161" s="476" t="str">
        <f t="shared" si="163"/>
        <v>-</v>
      </c>
      <c r="CF161" s="476" t="str">
        <f t="shared" si="164"/>
        <v>-</v>
      </c>
      <c r="CG161" s="476" t="str">
        <f t="shared" si="165"/>
        <v>-</v>
      </c>
      <c r="CH161" s="478" t="str">
        <f t="shared" si="166"/>
        <v>-</v>
      </c>
      <c r="CI161" s="480" t="str">
        <f t="shared" si="167"/>
        <v>-</v>
      </c>
      <c r="CJ161" s="480" t="str">
        <f t="shared" si="168"/>
        <v>-</v>
      </c>
      <c r="CK161" s="480" t="str">
        <f t="shared" si="169"/>
        <v>-</v>
      </c>
      <c r="CL161" s="480" t="str">
        <f t="shared" si="170"/>
        <v>-</v>
      </c>
      <c r="CM161" s="482" t="str">
        <f t="shared" si="171"/>
        <v>-</v>
      </c>
      <c r="CN161" s="483" t="str">
        <f t="shared" si="172"/>
        <v>-</v>
      </c>
      <c r="CO161" s="483" t="str">
        <f t="shared" si="173"/>
        <v>-</v>
      </c>
      <c r="CP161" s="483" t="str">
        <f t="shared" si="174"/>
        <v>-</v>
      </c>
      <c r="CQ161" s="493" t="str">
        <f t="shared" si="175"/>
        <v>-</v>
      </c>
      <c r="CR161" s="487" t="str">
        <f t="shared" si="176"/>
        <v>-</v>
      </c>
      <c r="CS161" s="490" t="str">
        <f t="shared" si="177"/>
        <v>-</v>
      </c>
      <c r="CT161" s="485" t="str">
        <f t="shared" si="178"/>
        <v>-</v>
      </c>
      <c r="CU161" s="485" t="str">
        <f t="shared" si="179"/>
        <v>-</v>
      </c>
      <c r="CV161" s="489" t="str">
        <f t="shared" si="180"/>
        <v>-</v>
      </c>
    </row>
    <row r="162" spans="6:100" x14ac:dyDescent="0.2">
      <c r="F162" s="495" t="str">
        <f t="shared" si="158"/>
        <v>-</v>
      </c>
      <c r="G162" s="495">
        <f t="shared" si="181"/>
        <v>0</v>
      </c>
      <c r="I162" s="456" t="str">
        <f t="shared" si="182"/>
        <v>-</v>
      </c>
      <c r="J162" s="516" t="str">
        <f t="shared" si="198"/>
        <v>-</v>
      </c>
      <c r="K162" s="516" t="str">
        <f t="shared" si="198"/>
        <v>-</v>
      </c>
      <c r="L162" s="516" t="str">
        <f t="shared" si="198"/>
        <v>-</v>
      </c>
      <c r="M162" s="516" t="str">
        <f t="shared" si="198"/>
        <v>-</v>
      </c>
      <c r="N162" s="516" t="str">
        <f t="shared" si="198"/>
        <v>-</v>
      </c>
      <c r="O162" s="516" t="str">
        <f t="shared" si="198"/>
        <v>-</v>
      </c>
      <c r="P162" s="516" t="str">
        <f t="shared" si="198"/>
        <v>-</v>
      </c>
      <c r="Q162" s="516" t="str">
        <f t="shared" si="198"/>
        <v>-</v>
      </c>
      <c r="R162" s="516" t="str">
        <f t="shared" si="198"/>
        <v>-</v>
      </c>
      <c r="S162" s="516" t="str">
        <f t="shared" si="198"/>
        <v>-</v>
      </c>
      <c r="T162" s="516" t="str">
        <f t="shared" si="199"/>
        <v>-</v>
      </c>
      <c r="U162" s="516" t="str">
        <f t="shared" si="199"/>
        <v>-</v>
      </c>
      <c r="V162" s="516" t="str">
        <f t="shared" si="199"/>
        <v>-</v>
      </c>
      <c r="W162" s="516" t="str">
        <f t="shared" si="199"/>
        <v>-</v>
      </c>
      <c r="X162" s="516" t="str">
        <f t="shared" si="199"/>
        <v>-</v>
      </c>
      <c r="Y162" s="516" t="str">
        <f t="shared" si="199"/>
        <v>-</v>
      </c>
      <c r="Z162" s="516" t="str">
        <f t="shared" si="199"/>
        <v>-</v>
      </c>
      <c r="AA162" s="516" t="str">
        <f t="shared" si="199"/>
        <v>-</v>
      </c>
      <c r="AB162" s="516" t="str">
        <f t="shared" si="199"/>
        <v>-</v>
      </c>
      <c r="AC162" s="516" t="str">
        <f t="shared" si="199"/>
        <v>-</v>
      </c>
      <c r="AD162" s="516" t="str">
        <f t="shared" si="200"/>
        <v>-</v>
      </c>
      <c r="AE162" s="516" t="str">
        <f t="shared" si="200"/>
        <v>-</v>
      </c>
      <c r="AF162" s="516" t="str">
        <f t="shared" si="200"/>
        <v>-</v>
      </c>
      <c r="AG162" s="516" t="str">
        <f t="shared" si="200"/>
        <v>-</v>
      </c>
      <c r="AH162" s="516" t="str">
        <f t="shared" si="200"/>
        <v>-</v>
      </c>
      <c r="AI162" s="516" t="str">
        <f t="shared" si="200"/>
        <v>-</v>
      </c>
      <c r="AJ162" s="516" t="str">
        <f t="shared" si="200"/>
        <v>-</v>
      </c>
      <c r="AK162" s="516" t="str">
        <f t="shared" si="200"/>
        <v>-</v>
      </c>
      <c r="AL162" s="516" t="str">
        <f t="shared" si="200"/>
        <v>-</v>
      </c>
      <c r="AM162" s="516" t="str">
        <f t="shared" si="200"/>
        <v>-</v>
      </c>
      <c r="AN162" s="516" t="str">
        <f t="shared" si="201"/>
        <v>-</v>
      </c>
      <c r="AO162" s="516" t="str">
        <f t="shared" si="201"/>
        <v>-</v>
      </c>
      <c r="AP162" s="516" t="str">
        <f t="shared" si="201"/>
        <v>-</v>
      </c>
      <c r="AQ162" s="516" t="str">
        <f t="shared" si="201"/>
        <v>-</v>
      </c>
      <c r="AR162" s="516" t="str">
        <f t="shared" si="201"/>
        <v>-</v>
      </c>
      <c r="AS162" s="516" t="str">
        <f t="shared" si="201"/>
        <v>-</v>
      </c>
      <c r="AT162" s="516" t="str">
        <f t="shared" si="201"/>
        <v>-</v>
      </c>
      <c r="AU162" s="516" t="str">
        <f t="shared" si="201"/>
        <v>-</v>
      </c>
      <c r="AV162" s="516" t="str">
        <f t="shared" si="201"/>
        <v>-</v>
      </c>
      <c r="AW162" s="516" t="str">
        <f t="shared" si="201"/>
        <v>-</v>
      </c>
      <c r="AX162" s="516" t="str">
        <f t="shared" si="202"/>
        <v>-</v>
      </c>
      <c r="AY162" s="516" t="str">
        <f t="shared" si="202"/>
        <v>-</v>
      </c>
      <c r="AZ162" s="516" t="str">
        <f t="shared" si="202"/>
        <v>-</v>
      </c>
      <c r="BA162" s="516" t="str">
        <f t="shared" si="202"/>
        <v>-</v>
      </c>
      <c r="BB162" s="516" t="str">
        <f t="shared" si="202"/>
        <v>-</v>
      </c>
      <c r="BC162" s="516" t="str">
        <f t="shared" si="202"/>
        <v>-</v>
      </c>
      <c r="BD162" s="516" t="str">
        <f t="shared" si="202"/>
        <v>-</v>
      </c>
      <c r="BE162" s="516" t="str">
        <f t="shared" si="202"/>
        <v>-</v>
      </c>
      <c r="BF162" s="516" t="str">
        <f t="shared" si="202"/>
        <v>-</v>
      </c>
      <c r="BG162" s="516" t="str">
        <f t="shared" si="202"/>
        <v>-</v>
      </c>
      <c r="BH162" s="516" t="str">
        <f t="shared" si="203"/>
        <v>-</v>
      </c>
      <c r="BI162" s="516" t="str">
        <f t="shared" si="203"/>
        <v>-</v>
      </c>
      <c r="BJ162" s="516" t="str">
        <f t="shared" si="203"/>
        <v>-</v>
      </c>
      <c r="BK162" s="516" t="str">
        <f t="shared" si="203"/>
        <v>-</v>
      </c>
      <c r="BL162" s="516" t="str">
        <f t="shared" si="203"/>
        <v>-</v>
      </c>
      <c r="BM162" s="516" t="str">
        <f t="shared" si="203"/>
        <v>-</v>
      </c>
      <c r="BN162" s="516" t="str">
        <f t="shared" si="203"/>
        <v>-</v>
      </c>
      <c r="BO162" s="516" t="str">
        <f t="shared" si="203"/>
        <v>-</v>
      </c>
      <c r="BP162" s="516" t="str">
        <f t="shared" si="203"/>
        <v>-</v>
      </c>
      <c r="BQ162" s="516" t="str">
        <f t="shared" si="203"/>
        <v>-</v>
      </c>
      <c r="BR162" s="516" t="str">
        <f t="shared" si="183"/>
        <v>-------</v>
      </c>
      <c r="BS162" s="516" t="str">
        <f t="shared" si="184"/>
        <v>-</v>
      </c>
      <c r="BT162" s="454" t="str">
        <f>IF(INDEX(BR:BR,ROW())&lt;&gt;"-------",VLOOKUP($BR162,'CS Protocol Def'!$B:$O,12,FALSE),"-")</f>
        <v>-</v>
      </c>
      <c r="BU162" s="454" t="str">
        <f>IF(INDEX(BR:BR,ROW())&lt;&gt;"-------",VLOOKUP(INDEX(BR:BR,ROW()),'CS Protocol Def'!$B:$O,13,FALSE),"-")</f>
        <v>-</v>
      </c>
      <c r="BV162" s="454" t="str">
        <f>IF(INDEX(BR:BR,ROW())&lt;&gt;"-------",VLOOKUP($BR162,'CS Protocol Def'!$B:$P,15,FALSE),"-")</f>
        <v>-</v>
      </c>
      <c r="BW162" s="455" t="str">
        <f t="shared" si="185"/>
        <v>-</v>
      </c>
      <c r="BX162" s="515" t="str">
        <f>IF(INDEX(BR:BR,ROW())&lt;&gt;"-------",VLOOKUP($BR162,'CS Protocol Def'!$B:$Q,16,FALSE),"-")</f>
        <v>-</v>
      </c>
      <c r="BY162" s="455" t="str">
        <f>IF(INDEX(BR:BR,ROW())&lt;&gt;"-------",VLOOKUP(TEXT(BIN2DEC(CONCATENATE(K162,L162,M162,N162,O162,P162,Q162,R162,S162,T162)),"#"),'Country Codes'!A:B,2,FALSE),"-")</f>
        <v>-</v>
      </c>
      <c r="BZ162" s="491" t="str">
        <f>IF(BT162=BZ$3,VLOOKUP(CONCATENATE(X162,Y162,Z162,AA162,AB162,AC162),Characters!$B$3:$F$41,5,FALSE)&amp;
VLOOKUP(CONCATENATE(AD162,AE162,AF162,AG162,AH162,AI162),Characters!$B$3:$F$41,5,FALSE)&amp;
VLOOKUP(CONCATENATE(AJ162,AK162,AL162,AM162,AN162,AO162),Characters!$B$3:$F$41,5,FALSE)&amp;
VLOOKUP(CONCATENATE(AP162,AQ162,AR162,AS162,AT162,AU162),Characters!$B$3:$F$41,5,FALSE)&amp;
VLOOKUP(CONCATENATE(AV162,AW162,AX162,AY162,AZ162,BA162),Characters!$B$3:$F$41,5,FALSE)&amp;
VLOOKUP(CONCATENATE(BB162,BC162,BD162,BE162,BF162,BG162),Characters!$B$3:$F$41,5,FALSE)&amp;
VLOOKUP(CONCATENATE(BH162,BI162,BJ162,BK162,BL162,BM162),Characters!$B$3:$F$41,5,FALSE),"-")</f>
        <v>-</v>
      </c>
      <c r="CA162" s="471" t="str">
        <f t="shared" si="159"/>
        <v>-</v>
      </c>
      <c r="CB162" s="473" t="str">
        <f t="shared" si="160"/>
        <v>-</v>
      </c>
      <c r="CC162" s="475" t="str">
        <f t="shared" si="161"/>
        <v>-</v>
      </c>
      <c r="CD162" s="476" t="str">
        <f t="shared" si="162"/>
        <v>-</v>
      </c>
      <c r="CE162" s="476" t="str">
        <f t="shared" si="163"/>
        <v>-</v>
      </c>
      <c r="CF162" s="476" t="str">
        <f t="shared" si="164"/>
        <v>-</v>
      </c>
      <c r="CG162" s="476" t="str">
        <f t="shared" si="165"/>
        <v>-</v>
      </c>
      <c r="CH162" s="478" t="str">
        <f t="shared" si="166"/>
        <v>-</v>
      </c>
      <c r="CI162" s="480" t="str">
        <f t="shared" si="167"/>
        <v>-</v>
      </c>
      <c r="CJ162" s="480" t="str">
        <f t="shared" si="168"/>
        <v>-</v>
      </c>
      <c r="CK162" s="480" t="str">
        <f t="shared" si="169"/>
        <v>-</v>
      </c>
      <c r="CL162" s="480" t="str">
        <f t="shared" si="170"/>
        <v>-</v>
      </c>
      <c r="CM162" s="482" t="str">
        <f t="shared" si="171"/>
        <v>-</v>
      </c>
      <c r="CN162" s="483" t="str">
        <f t="shared" si="172"/>
        <v>-</v>
      </c>
      <c r="CO162" s="483" t="str">
        <f t="shared" si="173"/>
        <v>-</v>
      </c>
      <c r="CP162" s="483" t="str">
        <f t="shared" si="174"/>
        <v>-</v>
      </c>
      <c r="CQ162" s="493" t="str">
        <f t="shared" si="175"/>
        <v>-</v>
      </c>
      <c r="CR162" s="487" t="str">
        <f t="shared" si="176"/>
        <v>-</v>
      </c>
      <c r="CS162" s="490" t="str">
        <f t="shared" si="177"/>
        <v>-</v>
      </c>
      <c r="CT162" s="485" t="str">
        <f t="shared" si="178"/>
        <v>-</v>
      </c>
      <c r="CU162" s="485" t="str">
        <f t="shared" si="179"/>
        <v>-</v>
      </c>
      <c r="CV162" s="489" t="str">
        <f t="shared" si="180"/>
        <v>-</v>
      </c>
    </row>
    <row r="163" spans="6:100" x14ac:dyDescent="0.2">
      <c r="F163" s="495" t="str">
        <f t="shared" si="158"/>
        <v>-</v>
      </c>
      <c r="G163" s="495">
        <f t="shared" si="181"/>
        <v>0</v>
      </c>
      <c r="I163" s="456" t="str">
        <f t="shared" si="182"/>
        <v>-</v>
      </c>
      <c r="J163" s="516" t="str">
        <f t="shared" si="198"/>
        <v>-</v>
      </c>
      <c r="K163" s="516" t="str">
        <f t="shared" si="198"/>
        <v>-</v>
      </c>
      <c r="L163" s="516" t="str">
        <f t="shared" si="198"/>
        <v>-</v>
      </c>
      <c r="M163" s="516" t="str">
        <f t="shared" si="198"/>
        <v>-</v>
      </c>
      <c r="N163" s="516" t="str">
        <f t="shared" si="198"/>
        <v>-</v>
      </c>
      <c r="O163" s="516" t="str">
        <f t="shared" si="198"/>
        <v>-</v>
      </c>
      <c r="P163" s="516" t="str">
        <f t="shared" si="198"/>
        <v>-</v>
      </c>
      <c r="Q163" s="516" t="str">
        <f t="shared" si="198"/>
        <v>-</v>
      </c>
      <c r="R163" s="516" t="str">
        <f t="shared" si="198"/>
        <v>-</v>
      </c>
      <c r="S163" s="516" t="str">
        <f t="shared" si="198"/>
        <v>-</v>
      </c>
      <c r="T163" s="516" t="str">
        <f t="shared" si="199"/>
        <v>-</v>
      </c>
      <c r="U163" s="516" t="str">
        <f t="shared" si="199"/>
        <v>-</v>
      </c>
      <c r="V163" s="516" t="str">
        <f t="shared" si="199"/>
        <v>-</v>
      </c>
      <c r="W163" s="516" t="str">
        <f t="shared" si="199"/>
        <v>-</v>
      </c>
      <c r="X163" s="516" t="str">
        <f t="shared" si="199"/>
        <v>-</v>
      </c>
      <c r="Y163" s="516" t="str">
        <f t="shared" si="199"/>
        <v>-</v>
      </c>
      <c r="Z163" s="516" t="str">
        <f t="shared" si="199"/>
        <v>-</v>
      </c>
      <c r="AA163" s="516" t="str">
        <f t="shared" si="199"/>
        <v>-</v>
      </c>
      <c r="AB163" s="516" t="str">
        <f t="shared" si="199"/>
        <v>-</v>
      </c>
      <c r="AC163" s="516" t="str">
        <f t="shared" si="199"/>
        <v>-</v>
      </c>
      <c r="AD163" s="516" t="str">
        <f t="shared" si="200"/>
        <v>-</v>
      </c>
      <c r="AE163" s="516" t="str">
        <f t="shared" si="200"/>
        <v>-</v>
      </c>
      <c r="AF163" s="516" t="str">
        <f t="shared" si="200"/>
        <v>-</v>
      </c>
      <c r="AG163" s="516" t="str">
        <f t="shared" si="200"/>
        <v>-</v>
      </c>
      <c r="AH163" s="516" t="str">
        <f t="shared" si="200"/>
        <v>-</v>
      </c>
      <c r="AI163" s="516" t="str">
        <f t="shared" si="200"/>
        <v>-</v>
      </c>
      <c r="AJ163" s="516" t="str">
        <f t="shared" si="200"/>
        <v>-</v>
      </c>
      <c r="AK163" s="516" t="str">
        <f t="shared" si="200"/>
        <v>-</v>
      </c>
      <c r="AL163" s="516" t="str">
        <f t="shared" si="200"/>
        <v>-</v>
      </c>
      <c r="AM163" s="516" t="str">
        <f t="shared" si="200"/>
        <v>-</v>
      </c>
      <c r="AN163" s="516" t="str">
        <f t="shared" si="201"/>
        <v>-</v>
      </c>
      <c r="AO163" s="516" t="str">
        <f t="shared" si="201"/>
        <v>-</v>
      </c>
      <c r="AP163" s="516" t="str">
        <f t="shared" si="201"/>
        <v>-</v>
      </c>
      <c r="AQ163" s="516" t="str">
        <f t="shared" si="201"/>
        <v>-</v>
      </c>
      <c r="AR163" s="516" t="str">
        <f t="shared" si="201"/>
        <v>-</v>
      </c>
      <c r="AS163" s="516" t="str">
        <f t="shared" si="201"/>
        <v>-</v>
      </c>
      <c r="AT163" s="516" t="str">
        <f t="shared" si="201"/>
        <v>-</v>
      </c>
      <c r="AU163" s="516" t="str">
        <f t="shared" si="201"/>
        <v>-</v>
      </c>
      <c r="AV163" s="516" t="str">
        <f t="shared" si="201"/>
        <v>-</v>
      </c>
      <c r="AW163" s="516" t="str">
        <f t="shared" si="201"/>
        <v>-</v>
      </c>
      <c r="AX163" s="516" t="str">
        <f t="shared" si="202"/>
        <v>-</v>
      </c>
      <c r="AY163" s="516" t="str">
        <f t="shared" si="202"/>
        <v>-</v>
      </c>
      <c r="AZ163" s="516" t="str">
        <f t="shared" si="202"/>
        <v>-</v>
      </c>
      <c r="BA163" s="516" t="str">
        <f t="shared" si="202"/>
        <v>-</v>
      </c>
      <c r="BB163" s="516" t="str">
        <f t="shared" si="202"/>
        <v>-</v>
      </c>
      <c r="BC163" s="516" t="str">
        <f t="shared" si="202"/>
        <v>-</v>
      </c>
      <c r="BD163" s="516" t="str">
        <f t="shared" si="202"/>
        <v>-</v>
      </c>
      <c r="BE163" s="516" t="str">
        <f t="shared" si="202"/>
        <v>-</v>
      </c>
      <c r="BF163" s="516" t="str">
        <f t="shared" si="202"/>
        <v>-</v>
      </c>
      <c r="BG163" s="516" t="str">
        <f t="shared" si="202"/>
        <v>-</v>
      </c>
      <c r="BH163" s="516" t="str">
        <f t="shared" si="203"/>
        <v>-</v>
      </c>
      <c r="BI163" s="516" t="str">
        <f t="shared" si="203"/>
        <v>-</v>
      </c>
      <c r="BJ163" s="516" t="str">
        <f t="shared" si="203"/>
        <v>-</v>
      </c>
      <c r="BK163" s="516" t="str">
        <f t="shared" si="203"/>
        <v>-</v>
      </c>
      <c r="BL163" s="516" t="str">
        <f t="shared" si="203"/>
        <v>-</v>
      </c>
      <c r="BM163" s="516" t="str">
        <f t="shared" si="203"/>
        <v>-</v>
      </c>
      <c r="BN163" s="516" t="str">
        <f t="shared" si="203"/>
        <v>-</v>
      </c>
      <c r="BO163" s="516" t="str">
        <f t="shared" si="203"/>
        <v>-</v>
      </c>
      <c r="BP163" s="516" t="str">
        <f t="shared" si="203"/>
        <v>-</v>
      </c>
      <c r="BQ163" s="516" t="str">
        <f t="shared" si="203"/>
        <v>-</v>
      </c>
      <c r="BR163" s="516" t="str">
        <f t="shared" si="183"/>
        <v>-------</v>
      </c>
      <c r="BS163" s="516" t="str">
        <f t="shared" si="184"/>
        <v>-</v>
      </c>
      <c r="BT163" s="454" t="str">
        <f>IF(INDEX(BR:BR,ROW())&lt;&gt;"-------",VLOOKUP($BR163,'CS Protocol Def'!$B:$O,12,FALSE),"-")</f>
        <v>-</v>
      </c>
      <c r="BU163" s="454" t="str">
        <f>IF(INDEX(BR:BR,ROW())&lt;&gt;"-------",VLOOKUP(INDEX(BR:BR,ROW()),'CS Protocol Def'!$B:$O,13,FALSE),"-")</f>
        <v>-</v>
      </c>
      <c r="BV163" s="454" t="str">
        <f>IF(INDEX(BR:BR,ROW())&lt;&gt;"-------",VLOOKUP($BR163,'CS Protocol Def'!$B:$P,15,FALSE),"-")</f>
        <v>-</v>
      </c>
      <c r="BW163" s="455" t="str">
        <f t="shared" si="185"/>
        <v>-</v>
      </c>
      <c r="BX163" s="515" t="str">
        <f>IF(INDEX(BR:BR,ROW())&lt;&gt;"-------",VLOOKUP($BR163,'CS Protocol Def'!$B:$Q,16,FALSE),"-")</f>
        <v>-</v>
      </c>
      <c r="BY163" s="455" t="str">
        <f>IF(INDEX(BR:BR,ROW())&lt;&gt;"-------",VLOOKUP(TEXT(BIN2DEC(CONCATENATE(K163,L163,M163,N163,O163,P163,Q163,R163,S163,T163)),"#"),'Country Codes'!A:B,2,FALSE),"-")</f>
        <v>-</v>
      </c>
      <c r="BZ163" s="491" t="str">
        <f>IF(BT163=BZ$3,VLOOKUP(CONCATENATE(X163,Y163,Z163,AA163,AB163,AC163),Characters!$B$3:$F$41,5,FALSE)&amp;
VLOOKUP(CONCATENATE(AD163,AE163,AF163,AG163,AH163,AI163),Characters!$B$3:$F$41,5,FALSE)&amp;
VLOOKUP(CONCATENATE(AJ163,AK163,AL163,AM163,AN163,AO163),Characters!$B$3:$F$41,5,FALSE)&amp;
VLOOKUP(CONCATENATE(AP163,AQ163,AR163,AS163,AT163,AU163),Characters!$B$3:$F$41,5,FALSE)&amp;
VLOOKUP(CONCATENATE(AV163,AW163,AX163,AY163,AZ163,BA163),Characters!$B$3:$F$41,5,FALSE)&amp;
VLOOKUP(CONCATENATE(BB163,BC163,BD163,BE163,BF163,BG163),Characters!$B$3:$F$41,5,FALSE)&amp;
VLOOKUP(CONCATENATE(BH163,BI163,BJ163,BK163,BL163,BM163),Characters!$B$3:$F$41,5,FALSE),"-")</f>
        <v>-</v>
      </c>
      <c r="CA163" s="471" t="str">
        <f t="shared" si="159"/>
        <v>-</v>
      </c>
      <c r="CB163" s="473" t="str">
        <f t="shared" si="160"/>
        <v>-</v>
      </c>
      <c r="CC163" s="475" t="str">
        <f t="shared" si="161"/>
        <v>-</v>
      </c>
      <c r="CD163" s="476" t="str">
        <f t="shared" si="162"/>
        <v>-</v>
      </c>
      <c r="CE163" s="476" t="str">
        <f t="shared" si="163"/>
        <v>-</v>
      </c>
      <c r="CF163" s="476" t="str">
        <f t="shared" si="164"/>
        <v>-</v>
      </c>
      <c r="CG163" s="476" t="str">
        <f t="shared" si="165"/>
        <v>-</v>
      </c>
      <c r="CH163" s="478" t="str">
        <f t="shared" si="166"/>
        <v>-</v>
      </c>
      <c r="CI163" s="480" t="str">
        <f t="shared" si="167"/>
        <v>-</v>
      </c>
      <c r="CJ163" s="480" t="str">
        <f t="shared" si="168"/>
        <v>-</v>
      </c>
      <c r="CK163" s="480" t="str">
        <f t="shared" si="169"/>
        <v>-</v>
      </c>
      <c r="CL163" s="480" t="str">
        <f t="shared" si="170"/>
        <v>-</v>
      </c>
      <c r="CM163" s="482" t="str">
        <f t="shared" si="171"/>
        <v>-</v>
      </c>
      <c r="CN163" s="483" t="str">
        <f t="shared" si="172"/>
        <v>-</v>
      </c>
      <c r="CO163" s="483" t="str">
        <f t="shared" si="173"/>
        <v>-</v>
      </c>
      <c r="CP163" s="483" t="str">
        <f t="shared" si="174"/>
        <v>-</v>
      </c>
      <c r="CQ163" s="493" t="str">
        <f t="shared" si="175"/>
        <v>-</v>
      </c>
      <c r="CR163" s="487" t="str">
        <f t="shared" si="176"/>
        <v>-</v>
      </c>
      <c r="CS163" s="490" t="str">
        <f t="shared" si="177"/>
        <v>-</v>
      </c>
      <c r="CT163" s="485" t="str">
        <f t="shared" si="178"/>
        <v>-</v>
      </c>
      <c r="CU163" s="485" t="str">
        <f t="shared" si="179"/>
        <v>-</v>
      </c>
      <c r="CV163" s="489" t="str">
        <f t="shared" si="180"/>
        <v>-</v>
      </c>
    </row>
    <row r="164" spans="6:100" x14ac:dyDescent="0.2">
      <c r="F164" s="495" t="str">
        <f t="shared" si="158"/>
        <v>-</v>
      </c>
      <c r="G164" s="495">
        <f t="shared" si="181"/>
        <v>0</v>
      </c>
      <c r="I164" s="456" t="str">
        <f t="shared" si="182"/>
        <v>-</v>
      </c>
      <c r="J164" s="516" t="str">
        <f t="shared" si="198"/>
        <v>-</v>
      </c>
      <c r="K164" s="516" t="str">
        <f t="shared" si="198"/>
        <v>-</v>
      </c>
      <c r="L164" s="516" t="str">
        <f t="shared" si="198"/>
        <v>-</v>
      </c>
      <c r="M164" s="516" t="str">
        <f t="shared" si="198"/>
        <v>-</v>
      </c>
      <c r="N164" s="516" t="str">
        <f t="shared" si="198"/>
        <v>-</v>
      </c>
      <c r="O164" s="516" t="str">
        <f t="shared" si="198"/>
        <v>-</v>
      </c>
      <c r="P164" s="516" t="str">
        <f t="shared" si="198"/>
        <v>-</v>
      </c>
      <c r="Q164" s="516" t="str">
        <f t="shared" si="198"/>
        <v>-</v>
      </c>
      <c r="R164" s="516" t="str">
        <f t="shared" si="198"/>
        <v>-</v>
      </c>
      <c r="S164" s="516" t="str">
        <f t="shared" si="198"/>
        <v>-</v>
      </c>
      <c r="T164" s="516" t="str">
        <f t="shared" si="199"/>
        <v>-</v>
      </c>
      <c r="U164" s="516" t="str">
        <f t="shared" si="199"/>
        <v>-</v>
      </c>
      <c r="V164" s="516" t="str">
        <f t="shared" si="199"/>
        <v>-</v>
      </c>
      <c r="W164" s="516" t="str">
        <f t="shared" si="199"/>
        <v>-</v>
      </c>
      <c r="X164" s="516" t="str">
        <f t="shared" si="199"/>
        <v>-</v>
      </c>
      <c r="Y164" s="516" t="str">
        <f t="shared" si="199"/>
        <v>-</v>
      </c>
      <c r="Z164" s="516" t="str">
        <f t="shared" si="199"/>
        <v>-</v>
      </c>
      <c r="AA164" s="516" t="str">
        <f t="shared" si="199"/>
        <v>-</v>
      </c>
      <c r="AB164" s="516" t="str">
        <f t="shared" si="199"/>
        <v>-</v>
      </c>
      <c r="AC164" s="516" t="str">
        <f t="shared" si="199"/>
        <v>-</v>
      </c>
      <c r="AD164" s="516" t="str">
        <f t="shared" si="200"/>
        <v>-</v>
      </c>
      <c r="AE164" s="516" t="str">
        <f t="shared" si="200"/>
        <v>-</v>
      </c>
      <c r="AF164" s="516" t="str">
        <f t="shared" si="200"/>
        <v>-</v>
      </c>
      <c r="AG164" s="516" t="str">
        <f t="shared" si="200"/>
        <v>-</v>
      </c>
      <c r="AH164" s="516" t="str">
        <f t="shared" si="200"/>
        <v>-</v>
      </c>
      <c r="AI164" s="516" t="str">
        <f t="shared" si="200"/>
        <v>-</v>
      </c>
      <c r="AJ164" s="516" t="str">
        <f t="shared" si="200"/>
        <v>-</v>
      </c>
      <c r="AK164" s="516" t="str">
        <f t="shared" si="200"/>
        <v>-</v>
      </c>
      <c r="AL164" s="516" t="str">
        <f t="shared" si="200"/>
        <v>-</v>
      </c>
      <c r="AM164" s="516" t="str">
        <f t="shared" si="200"/>
        <v>-</v>
      </c>
      <c r="AN164" s="516" t="str">
        <f t="shared" si="201"/>
        <v>-</v>
      </c>
      <c r="AO164" s="516" t="str">
        <f t="shared" si="201"/>
        <v>-</v>
      </c>
      <c r="AP164" s="516" t="str">
        <f t="shared" si="201"/>
        <v>-</v>
      </c>
      <c r="AQ164" s="516" t="str">
        <f t="shared" si="201"/>
        <v>-</v>
      </c>
      <c r="AR164" s="516" t="str">
        <f t="shared" si="201"/>
        <v>-</v>
      </c>
      <c r="AS164" s="516" t="str">
        <f t="shared" si="201"/>
        <v>-</v>
      </c>
      <c r="AT164" s="516" t="str">
        <f t="shared" si="201"/>
        <v>-</v>
      </c>
      <c r="AU164" s="516" t="str">
        <f t="shared" si="201"/>
        <v>-</v>
      </c>
      <c r="AV164" s="516" t="str">
        <f t="shared" si="201"/>
        <v>-</v>
      </c>
      <c r="AW164" s="516" t="str">
        <f t="shared" si="201"/>
        <v>-</v>
      </c>
      <c r="AX164" s="516" t="str">
        <f t="shared" si="202"/>
        <v>-</v>
      </c>
      <c r="AY164" s="516" t="str">
        <f t="shared" si="202"/>
        <v>-</v>
      </c>
      <c r="AZ164" s="516" t="str">
        <f t="shared" si="202"/>
        <v>-</v>
      </c>
      <c r="BA164" s="516" t="str">
        <f t="shared" si="202"/>
        <v>-</v>
      </c>
      <c r="BB164" s="516" t="str">
        <f t="shared" si="202"/>
        <v>-</v>
      </c>
      <c r="BC164" s="516" t="str">
        <f t="shared" si="202"/>
        <v>-</v>
      </c>
      <c r="BD164" s="516" t="str">
        <f t="shared" si="202"/>
        <v>-</v>
      </c>
      <c r="BE164" s="516" t="str">
        <f t="shared" si="202"/>
        <v>-</v>
      </c>
      <c r="BF164" s="516" t="str">
        <f t="shared" si="202"/>
        <v>-</v>
      </c>
      <c r="BG164" s="516" t="str">
        <f t="shared" si="202"/>
        <v>-</v>
      </c>
      <c r="BH164" s="516" t="str">
        <f t="shared" si="203"/>
        <v>-</v>
      </c>
      <c r="BI164" s="516" t="str">
        <f t="shared" si="203"/>
        <v>-</v>
      </c>
      <c r="BJ164" s="516" t="str">
        <f t="shared" si="203"/>
        <v>-</v>
      </c>
      <c r="BK164" s="516" t="str">
        <f t="shared" si="203"/>
        <v>-</v>
      </c>
      <c r="BL164" s="516" t="str">
        <f t="shared" si="203"/>
        <v>-</v>
      </c>
      <c r="BM164" s="516" t="str">
        <f t="shared" si="203"/>
        <v>-</v>
      </c>
      <c r="BN164" s="516" t="str">
        <f t="shared" si="203"/>
        <v>-</v>
      </c>
      <c r="BO164" s="516" t="str">
        <f t="shared" si="203"/>
        <v>-</v>
      </c>
      <c r="BP164" s="516" t="str">
        <f t="shared" si="203"/>
        <v>-</v>
      </c>
      <c r="BQ164" s="516" t="str">
        <f t="shared" si="203"/>
        <v>-</v>
      </c>
      <c r="BR164" s="516" t="str">
        <f t="shared" si="183"/>
        <v>-------</v>
      </c>
      <c r="BS164" s="516" t="str">
        <f t="shared" si="184"/>
        <v>-</v>
      </c>
      <c r="BT164" s="454" t="str">
        <f>IF(INDEX(BR:BR,ROW())&lt;&gt;"-------",VLOOKUP($BR164,'CS Protocol Def'!$B:$O,12,FALSE),"-")</f>
        <v>-</v>
      </c>
      <c r="BU164" s="454" t="str">
        <f>IF(INDEX(BR:BR,ROW())&lt;&gt;"-------",VLOOKUP(INDEX(BR:BR,ROW()),'CS Protocol Def'!$B:$O,13,FALSE),"-")</f>
        <v>-</v>
      </c>
      <c r="BV164" s="454" t="str">
        <f>IF(INDEX(BR:BR,ROW())&lt;&gt;"-------",VLOOKUP($BR164,'CS Protocol Def'!$B:$P,15,FALSE),"-")</f>
        <v>-</v>
      </c>
      <c r="BW164" s="455" t="str">
        <f t="shared" si="185"/>
        <v>-</v>
      </c>
      <c r="BX164" s="515" t="str">
        <f>IF(INDEX(BR:BR,ROW())&lt;&gt;"-------",VLOOKUP($BR164,'CS Protocol Def'!$B:$Q,16,FALSE),"-")</f>
        <v>-</v>
      </c>
      <c r="BY164" s="455" t="str">
        <f>IF(INDEX(BR:BR,ROW())&lt;&gt;"-------",VLOOKUP(TEXT(BIN2DEC(CONCATENATE(K164,L164,M164,N164,O164,P164,Q164,R164,S164,T164)),"#"),'Country Codes'!A:B,2,FALSE),"-")</f>
        <v>-</v>
      </c>
      <c r="BZ164" s="491" t="str">
        <f>IF(BT164=BZ$3,VLOOKUP(CONCATENATE(X164,Y164,Z164,AA164,AB164,AC164),Characters!$B$3:$F$41,5,FALSE)&amp;
VLOOKUP(CONCATENATE(AD164,AE164,AF164,AG164,AH164,AI164),Characters!$B$3:$F$41,5,FALSE)&amp;
VLOOKUP(CONCATENATE(AJ164,AK164,AL164,AM164,AN164,AO164),Characters!$B$3:$F$41,5,FALSE)&amp;
VLOOKUP(CONCATENATE(AP164,AQ164,AR164,AS164,AT164,AU164),Characters!$B$3:$F$41,5,FALSE)&amp;
VLOOKUP(CONCATENATE(AV164,AW164,AX164,AY164,AZ164,BA164),Characters!$B$3:$F$41,5,FALSE)&amp;
VLOOKUP(CONCATENATE(BB164,BC164,BD164,BE164,BF164,BG164),Characters!$B$3:$F$41,5,FALSE)&amp;
VLOOKUP(CONCATENATE(BH164,BI164,BJ164,BK164,BL164,BM164),Characters!$B$3:$F$41,5,FALSE),"-")</f>
        <v>-</v>
      </c>
      <c r="CA164" s="471" t="str">
        <f t="shared" si="159"/>
        <v>-</v>
      </c>
      <c r="CB164" s="473" t="str">
        <f t="shared" si="160"/>
        <v>-</v>
      </c>
      <c r="CC164" s="475" t="str">
        <f t="shared" si="161"/>
        <v>-</v>
      </c>
      <c r="CD164" s="476" t="str">
        <f t="shared" si="162"/>
        <v>-</v>
      </c>
      <c r="CE164" s="476" t="str">
        <f t="shared" si="163"/>
        <v>-</v>
      </c>
      <c r="CF164" s="476" t="str">
        <f t="shared" si="164"/>
        <v>-</v>
      </c>
      <c r="CG164" s="476" t="str">
        <f t="shared" si="165"/>
        <v>-</v>
      </c>
      <c r="CH164" s="478" t="str">
        <f t="shared" si="166"/>
        <v>-</v>
      </c>
      <c r="CI164" s="480" t="str">
        <f t="shared" si="167"/>
        <v>-</v>
      </c>
      <c r="CJ164" s="480" t="str">
        <f t="shared" si="168"/>
        <v>-</v>
      </c>
      <c r="CK164" s="480" t="str">
        <f t="shared" si="169"/>
        <v>-</v>
      </c>
      <c r="CL164" s="480" t="str">
        <f t="shared" si="170"/>
        <v>-</v>
      </c>
      <c r="CM164" s="482" t="str">
        <f t="shared" si="171"/>
        <v>-</v>
      </c>
      <c r="CN164" s="483" t="str">
        <f t="shared" si="172"/>
        <v>-</v>
      </c>
      <c r="CO164" s="483" t="str">
        <f t="shared" si="173"/>
        <v>-</v>
      </c>
      <c r="CP164" s="483" t="str">
        <f t="shared" si="174"/>
        <v>-</v>
      </c>
      <c r="CQ164" s="493" t="str">
        <f t="shared" si="175"/>
        <v>-</v>
      </c>
      <c r="CR164" s="487" t="str">
        <f t="shared" si="176"/>
        <v>-</v>
      </c>
      <c r="CS164" s="490" t="str">
        <f t="shared" si="177"/>
        <v>-</v>
      </c>
      <c r="CT164" s="485" t="str">
        <f t="shared" si="178"/>
        <v>-</v>
      </c>
      <c r="CU164" s="485" t="str">
        <f t="shared" si="179"/>
        <v>-</v>
      </c>
      <c r="CV164" s="489" t="str">
        <f t="shared" si="180"/>
        <v>-</v>
      </c>
    </row>
    <row r="165" spans="6:100" x14ac:dyDescent="0.2">
      <c r="F165" s="495" t="str">
        <f t="shared" si="158"/>
        <v>-</v>
      </c>
      <c r="G165" s="495">
        <f t="shared" si="181"/>
        <v>0</v>
      </c>
      <c r="I165" s="456" t="str">
        <f t="shared" si="182"/>
        <v>-</v>
      </c>
      <c r="J165" s="516" t="str">
        <f t="shared" ref="J165:S174" si="204">IF(LEN(INDEX($I:$I,ROW()))=60,MID(INDEX($I:$I,ROW()),INDEX($4:$4,COLUMN())-25,1),"-")</f>
        <v>-</v>
      </c>
      <c r="K165" s="516" t="str">
        <f t="shared" si="204"/>
        <v>-</v>
      </c>
      <c r="L165" s="516" t="str">
        <f t="shared" si="204"/>
        <v>-</v>
      </c>
      <c r="M165" s="516" t="str">
        <f t="shared" si="204"/>
        <v>-</v>
      </c>
      <c r="N165" s="516" t="str">
        <f t="shared" si="204"/>
        <v>-</v>
      </c>
      <c r="O165" s="516" t="str">
        <f t="shared" si="204"/>
        <v>-</v>
      </c>
      <c r="P165" s="516" t="str">
        <f t="shared" si="204"/>
        <v>-</v>
      </c>
      <c r="Q165" s="516" t="str">
        <f t="shared" si="204"/>
        <v>-</v>
      </c>
      <c r="R165" s="516" t="str">
        <f t="shared" si="204"/>
        <v>-</v>
      </c>
      <c r="S165" s="516" t="str">
        <f t="shared" si="204"/>
        <v>-</v>
      </c>
      <c r="T165" s="516" t="str">
        <f t="shared" ref="T165:AC174" si="205">IF(LEN(INDEX($I:$I,ROW()))=60,MID(INDEX($I:$I,ROW()),INDEX($4:$4,COLUMN())-25,1),"-")</f>
        <v>-</v>
      </c>
      <c r="U165" s="516" t="str">
        <f t="shared" si="205"/>
        <v>-</v>
      </c>
      <c r="V165" s="516" t="str">
        <f t="shared" si="205"/>
        <v>-</v>
      </c>
      <c r="W165" s="516" t="str">
        <f t="shared" si="205"/>
        <v>-</v>
      </c>
      <c r="X165" s="516" t="str">
        <f t="shared" si="205"/>
        <v>-</v>
      </c>
      <c r="Y165" s="516" t="str">
        <f t="shared" si="205"/>
        <v>-</v>
      </c>
      <c r="Z165" s="516" t="str">
        <f t="shared" si="205"/>
        <v>-</v>
      </c>
      <c r="AA165" s="516" t="str">
        <f t="shared" si="205"/>
        <v>-</v>
      </c>
      <c r="AB165" s="516" t="str">
        <f t="shared" si="205"/>
        <v>-</v>
      </c>
      <c r="AC165" s="516" t="str">
        <f t="shared" si="205"/>
        <v>-</v>
      </c>
      <c r="AD165" s="516" t="str">
        <f t="shared" ref="AD165:AM174" si="206">IF(LEN(INDEX($I:$I,ROW()))=60,MID(INDEX($I:$I,ROW()),INDEX($4:$4,COLUMN())-25,1),"-")</f>
        <v>-</v>
      </c>
      <c r="AE165" s="516" t="str">
        <f t="shared" si="206"/>
        <v>-</v>
      </c>
      <c r="AF165" s="516" t="str">
        <f t="shared" si="206"/>
        <v>-</v>
      </c>
      <c r="AG165" s="516" t="str">
        <f t="shared" si="206"/>
        <v>-</v>
      </c>
      <c r="AH165" s="516" t="str">
        <f t="shared" si="206"/>
        <v>-</v>
      </c>
      <c r="AI165" s="516" t="str">
        <f t="shared" si="206"/>
        <v>-</v>
      </c>
      <c r="AJ165" s="516" t="str">
        <f t="shared" si="206"/>
        <v>-</v>
      </c>
      <c r="AK165" s="516" t="str">
        <f t="shared" si="206"/>
        <v>-</v>
      </c>
      <c r="AL165" s="516" t="str">
        <f t="shared" si="206"/>
        <v>-</v>
      </c>
      <c r="AM165" s="516" t="str">
        <f t="shared" si="206"/>
        <v>-</v>
      </c>
      <c r="AN165" s="516" t="str">
        <f t="shared" ref="AN165:AW174" si="207">IF(LEN(INDEX($I:$I,ROW()))=60,MID(INDEX($I:$I,ROW()),INDEX($4:$4,COLUMN())-25,1),"-")</f>
        <v>-</v>
      </c>
      <c r="AO165" s="516" t="str">
        <f t="shared" si="207"/>
        <v>-</v>
      </c>
      <c r="AP165" s="516" t="str">
        <f t="shared" si="207"/>
        <v>-</v>
      </c>
      <c r="AQ165" s="516" t="str">
        <f t="shared" si="207"/>
        <v>-</v>
      </c>
      <c r="AR165" s="516" t="str">
        <f t="shared" si="207"/>
        <v>-</v>
      </c>
      <c r="AS165" s="516" t="str">
        <f t="shared" si="207"/>
        <v>-</v>
      </c>
      <c r="AT165" s="516" t="str">
        <f t="shared" si="207"/>
        <v>-</v>
      </c>
      <c r="AU165" s="516" t="str">
        <f t="shared" si="207"/>
        <v>-</v>
      </c>
      <c r="AV165" s="516" t="str">
        <f t="shared" si="207"/>
        <v>-</v>
      </c>
      <c r="AW165" s="516" t="str">
        <f t="shared" si="207"/>
        <v>-</v>
      </c>
      <c r="AX165" s="516" t="str">
        <f t="shared" ref="AX165:BG174" si="208">IF(LEN(INDEX($I:$I,ROW()))=60,MID(INDEX($I:$I,ROW()),INDEX($4:$4,COLUMN())-25,1),"-")</f>
        <v>-</v>
      </c>
      <c r="AY165" s="516" t="str">
        <f t="shared" si="208"/>
        <v>-</v>
      </c>
      <c r="AZ165" s="516" t="str">
        <f t="shared" si="208"/>
        <v>-</v>
      </c>
      <c r="BA165" s="516" t="str">
        <f t="shared" si="208"/>
        <v>-</v>
      </c>
      <c r="BB165" s="516" t="str">
        <f t="shared" si="208"/>
        <v>-</v>
      </c>
      <c r="BC165" s="516" t="str">
        <f t="shared" si="208"/>
        <v>-</v>
      </c>
      <c r="BD165" s="516" t="str">
        <f t="shared" si="208"/>
        <v>-</v>
      </c>
      <c r="BE165" s="516" t="str">
        <f t="shared" si="208"/>
        <v>-</v>
      </c>
      <c r="BF165" s="516" t="str">
        <f t="shared" si="208"/>
        <v>-</v>
      </c>
      <c r="BG165" s="516" t="str">
        <f t="shared" si="208"/>
        <v>-</v>
      </c>
      <c r="BH165" s="516" t="str">
        <f t="shared" ref="BH165:BQ174" si="209">IF(LEN(INDEX($I:$I,ROW()))=60,MID(INDEX($I:$I,ROW()),INDEX($4:$4,COLUMN())-25,1),"-")</f>
        <v>-</v>
      </c>
      <c r="BI165" s="516" t="str">
        <f t="shared" si="209"/>
        <v>-</v>
      </c>
      <c r="BJ165" s="516" t="str">
        <f t="shared" si="209"/>
        <v>-</v>
      </c>
      <c r="BK165" s="516" t="str">
        <f t="shared" si="209"/>
        <v>-</v>
      </c>
      <c r="BL165" s="516" t="str">
        <f t="shared" si="209"/>
        <v>-</v>
      </c>
      <c r="BM165" s="516" t="str">
        <f t="shared" si="209"/>
        <v>-</v>
      </c>
      <c r="BN165" s="516" t="str">
        <f t="shared" si="209"/>
        <v>-</v>
      </c>
      <c r="BO165" s="516" t="str">
        <f t="shared" si="209"/>
        <v>-</v>
      </c>
      <c r="BP165" s="516" t="str">
        <f t="shared" si="209"/>
        <v>-</v>
      </c>
      <c r="BQ165" s="516" t="str">
        <f t="shared" si="209"/>
        <v>-</v>
      </c>
      <c r="BR165" s="516" t="str">
        <f t="shared" si="183"/>
        <v>-------</v>
      </c>
      <c r="BS165" s="516" t="str">
        <f t="shared" si="184"/>
        <v>-</v>
      </c>
      <c r="BT165" s="454" t="str">
        <f>IF(INDEX(BR:BR,ROW())&lt;&gt;"-------",VLOOKUP($BR165,'CS Protocol Def'!$B:$O,12,FALSE),"-")</f>
        <v>-</v>
      </c>
      <c r="BU165" s="454" t="str">
        <f>IF(INDEX(BR:BR,ROW())&lt;&gt;"-------",VLOOKUP(INDEX(BR:BR,ROW()),'CS Protocol Def'!$B:$O,13,FALSE),"-")</f>
        <v>-</v>
      </c>
      <c r="BV165" s="454" t="str">
        <f>IF(INDEX(BR:BR,ROW())&lt;&gt;"-------",VLOOKUP($BR165,'CS Protocol Def'!$B:$P,15,FALSE),"-")</f>
        <v>-</v>
      </c>
      <c r="BW165" s="455" t="str">
        <f t="shared" si="185"/>
        <v>-</v>
      </c>
      <c r="BX165" s="515" t="str">
        <f>IF(INDEX(BR:BR,ROW())&lt;&gt;"-------",VLOOKUP($BR165,'CS Protocol Def'!$B:$Q,16,FALSE),"-")</f>
        <v>-</v>
      </c>
      <c r="BY165" s="455" t="str">
        <f>IF(INDEX(BR:BR,ROW())&lt;&gt;"-------",VLOOKUP(TEXT(BIN2DEC(CONCATENATE(K165,L165,M165,N165,O165,P165,Q165,R165,S165,T165)),"#"),'Country Codes'!A:B,2,FALSE),"-")</f>
        <v>-</v>
      </c>
      <c r="BZ165" s="491" t="str">
        <f>IF(BT165=BZ$3,VLOOKUP(CONCATENATE(X165,Y165,Z165,AA165,AB165,AC165),Characters!$B$3:$F$41,5,FALSE)&amp;
VLOOKUP(CONCATENATE(AD165,AE165,AF165,AG165,AH165,AI165),Characters!$B$3:$F$41,5,FALSE)&amp;
VLOOKUP(CONCATENATE(AJ165,AK165,AL165,AM165,AN165,AO165),Characters!$B$3:$F$41,5,FALSE)&amp;
VLOOKUP(CONCATENATE(AP165,AQ165,AR165,AS165,AT165,AU165),Characters!$B$3:$F$41,5,FALSE)&amp;
VLOOKUP(CONCATENATE(AV165,AW165,AX165,AY165,AZ165,BA165),Characters!$B$3:$F$41,5,FALSE)&amp;
VLOOKUP(CONCATENATE(BB165,BC165,BD165,BE165,BF165,BG165),Characters!$B$3:$F$41,5,FALSE)&amp;
VLOOKUP(CONCATENATE(BH165,BI165,BJ165,BK165,BL165,BM165),Characters!$B$3:$F$41,5,FALSE),"-")</f>
        <v>-</v>
      </c>
      <c r="CA165" s="471" t="str">
        <f t="shared" si="159"/>
        <v>-</v>
      </c>
      <c r="CB165" s="473" t="str">
        <f t="shared" si="160"/>
        <v>-</v>
      </c>
      <c r="CC165" s="475" t="str">
        <f t="shared" si="161"/>
        <v>-</v>
      </c>
      <c r="CD165" s="476" t="str">
        <f t="shared" si="162"/>
        <v>-</v>
      </c>
      <c r="CE165" s="476" t="str">
        <f t="shared" si="163"/>
        <v>-</v>
      </c>
      <c r="CF165" s="476" t="str">
        <f t="shared" si="164"/>
        <v>-</v>
      </c>
      <c r="CG165" s="476" t="str">
        <f t="shared" si="165"/>
        <v>-</v>
      </c>
      <c r="CH165" s="478" t="str">
        <f t="shared" si="166"/>
        <v>-</v>
      </c>
      <c r="CI165" s="480" t="str">
        <f t="shared" si="167"/>
        <v>-</v>
      </c>
      <c r="CJ165" s="480" t="str">
        <f t="shared" si="168"/>
        <v>-</v>
      </c>
      <c r="CK165" s="480" t="str">
        <f t="shared" si="169"/>
        <v>-</v>
      </c>
      <c r="CL165" s="480" t="str">
        <f t="shared" si="170"/>
        <v>-</v>
      </c>
      <c r="CM165" s="482" t="str">
        <f t="shared" si="171"/>
        <v>-</v>
      </c>
      <c r="CN165" s="483" t="str">
        <f t="shared" si="172"/>
        <v>-</v>
      </c>
      <c r="CO165" s="483" t="str">
        <f t="shared" si="173"/>
        <v>-</v>
      </c>
      <c r="CP165" s="483" t="str">
        <f t="shared" si="174"/>
        <v>-</v>
      </c>
      <c r="CQ165" s="493" t="str">
        <f t="shared" si="175"/>
        <v>-</v>
      </c>
      <c r="CR165" s="487" t="str">
        <f t="shared" si="176"/>
        <v>-</v>
      </c>
      <c r="CS165" s="490" t="str">
        <f t="shared" si="177"/>
        <v>-</v>
      </c>
      <c r="CT165" s="485" t="str">
        <f t="shared" si="178"/>
        <v>-</v>
      </c>
      <c r="CU165" s="485" t="str">
        <f t="shared" si="179"/>
        <v>-</v>
      </c>
      <c r="CV165" s="489" t="str">
        <f t="shared" si="180"/>
        <v>-</v>
      </c>
    </row>
    <row r="166" spans="6:100" x14ac:dyDescent="0.2">
      <c r="F166" s="495" t="str">
        <f t="shared" si="158"/>
        <v>-</v>
      </c>
      <c r="G166" s="495">
        <f t="shared" si="181"/>
        <v>0</v>
      </c>
      <c r="I166" s="456" t="str">
        <f t="shared" si="182"/>
        <v>-</v>
      </c>
      <c r="J166" s="516" t="str">
        <f t="shared" si="204"/>
        <v>-</v>
      </c>
      <c r="K166" s="516" t="str">
        <f t="shared" si="204"/>
        <v>-</v>
      </c>
      <c r="L166" s="516" t="str">
        <f t="shared" si="204"/>
        <v>-</v>
      </c>
      <c r="M166" s="516" t="str">
        <f t="shared" si="204"/>
        <v>-</v>
      </c>
      <c r="N166" s="516" t="str">
        <f t="shared" si="204"/>
        <v>-</v>
      </c>
      <c r="O166" s="516" t="str">
        <f t="shared" si="204"/>
        <v>-</v>
      </c>
      <c r="P166" s="516" t="str">
        <f t="shared" si="204"/>
        <v>-</v>
      </c>
      <c r="Q166" s="516" t="str">
        <f t="shared" si="204"/>
        <v>-</v>
      </c>
      <c r="R166" s="516" t="str">
        <f t="shared" si="204"/>
        <v>-</v>
      </c>
      <c r="S166" s="516" t="str">
        <f t="shared" si="204"/>
        <v>-</v>
      </c>
      <c r="T166" s="516" t="str">
        <f t="shared" si="205"/>
        <v>-</v>
      </c>
      <c r="U166" s="516" t="str">
        <f t="shared" si="205"/>
        <v>-</v>
      </c>
      <c r="V166" s="516" t="str">
        <f t="shared" si="205"/>
        <v>-</v>
      </c>
      <c r="W166" s="516" t="str">
        <f t="shared" si="205"/>
        <v>-</v>
      </c>
      <c r="X166" s="516" t="str">
        <f t="shared" si="205"/>
        <v>-</v>
      </c>
      <c r="Y166" s="516" t="str">
        <f t="shared" si="205"/>
        <v>-</v>
      </c>
      <c r="Z166" s="516" t="str">
        <f t="shared" si="205"/>
        <v>-</v>
      </c>
      <c r="AA166" s="516" t="str">
        <f t="shared" si="205"/>
        <v>-</v>
      </c>
      <c r="AB166" s="516" t="str">
        <f t="shared" si="205"/>
        <v>-</v>
      </c>
      <c r="AC166" s="516" t="str">
        <f t="shared" si="205"/>
        <v>-</v>
      </c>
      <c r="AD166" s="516" t="str">
        <f t="shared" si="206"/>
        <v>-</v>
      </c>
      <c r="AE166" s="516" t="str">
        <f t="shared" si="206"/>
        <v>-</v>
      </c>
      <c r="AF166" s="516" t="str">
        <f t="shared" si="206"/>
        <v>-</v>
      </c>
      <c r="AG166" s="516" t="str">
        <f t="shared" si="206"/>
        <v>-</v>
      </c>
      <c r="AH166" s="516" t="str">
        <f t="shared" si="206"/>
        <v>-</v>
      </c>
      <c r="AI166" s="516" t="str">
        <f t="shared" si="206"/>
        <v>-</v>
      </c>
      <c r="AJ166" s="516" t="str">
        <f t="shared" si="206"/>
        <v>-</v>
      </c>
      <c r="AK166" s="516" t="str">
        <f t="shared" si="206"/>
        <v>-</v>
      </c>
      <c r="AL166" s="516" t="str">
        <f t="shared" si="206"/>
        <v>-</v>
      </c>
      <c r="AM166" s="516" t="str">
        <f t="shared" si="206"/>
        <v>-</v>
      </c>
      <c r="AN166" s="516" t="str">
        <f t="shared" si="207"/>
        <v>-</v>
      </c>
      <c r="AO166" s="516" t="str">
        <f t="shared" si="207"/>
        <v>-</v>
      </c>
      <c r="AP166" s="516" t="str">
        <f t="shared" si="207"/>
        <v>-</v>
      </c>
      <c r="AQ166" s="516" t="str">
        <f t="shared" si="207"/>
        <v>-</v>
      </c>
      <c r="AR166" s="516" t="str">
        <f t="shared" si="207"/>
        <v>-</v>
      </c>
      <c r="AS166" s="516" t="str">
        <f t="shared" si="207"/>
        <v>-</v>
      </c>
      <c r="AT166" s="516" t="str">
        <f t="shared" si="207"/>
        <v>-</v>
      </c>
      <c r="AU166" s="516" t="str">
        <f t="shared" si="207"/>
        <v>-</v>
      </c>
      <c r="AV166" s="516" t="str">
        <f t="shared" si="207"/>
        <v>-</v>
      </c>
      <c r="AW166" s="516" t="str">
        <f t="shared" si="207"/>
        <v>-</v>
      </c>
      <c r="AX166" s="516" t="str">
        <f t="shared" si="208"/>
        <v>-</v>
      </c>
      <c r="AY166" s="516" t="str">
        <f t="shared" si="208"/>
        <v>-</v>
      </c>
      <c r="AZ166" s="516" t="str">
        <f t="shared" si="208"/>
        <v>-</v>
      </c>
      <c r="BA166" s="516" t="str">
        <f t="shared" si="208"/>
        <v>-</v>
      </c>
      <c r="BB166" s="516" t="str">
        <f t="shared" si="208"/>
        <v>-</v>
      </c>
      <c r="BC166" s="516" t="str">
        <f t="shared" si="208"/>
        <v>-</v>
      </c>
      <c r="BD166" s="516" t="str">
        <f t="shared" si="208"/>
        <v>-</v>
      </c>
      <c r="BE166" s="516" t="str">
        <f t="shared" si="208"/>
        <v>-</v>
      </c>
      <c r="BF166" s="516" t="str">
        <f t="shared" si="208"/>
        <v>-</v>
      </c>
      <c r="BG166" s="516" t="str">
        <f t="shared" si="208"/>
        <v>-</v>
      </c>
      <c r="BH166" s="516" t="str">
        <f t="shared" si="209"/>
        <v>-</v>
      </c>
      <c r="BI166" s="516" t="str">
        <f t="shared" si="209"/>
        <v>-</v>
      </c>
      <c r="BJ166" s="516" t="str">
        <f t="shared" si="209"/>
        <v>-</v>
      </c>
      <c r="BK166" s="516" t="str">
        <f t="shared" si="209"/>
        <v>-</v>
      </c>
      <c r="BL166" s="516" t="str">
        <f t="shared" si="209"/>
        <v>-</v>
      </c>
      <c r="BM166" s="516" t="str">
        <f t="shared" si="209"/>
        <v>-</v>
      </c>
      <c r="BN166" s="516" t="str">
        <f t="shared" si="209"/>
        <v>-</v>
      </c>
      <c r="BO166" s="516" t="str">
        <f t="shared" si="209"/>
        <v>-</v>
      </c>
      <c r="BP166" s="516" t="str">
        <f t="shared" si="209"/>
        <v>-</v>
      </c>
      <c r="BQ166" s="516" t="str">
        <f t="shared" si="209"/>
        <v>-</v>
      </c>
      <c r="BR166" s="516" t="str">
        <f t="shared" si="183"/>
        <v>-------</v>
      </c>
      <c r="BS166" s="516" t="str">
        <f t="shared" si="184"/>
        <v>-</v>
      </c>
      <c r="BT166" s="454" t="str">
        <f>IF(INDEX(BR:BR,ROW())&lt;&gt;"-------",VLOOKUP($BR166,'CS Protocol Def'!$B:$O,12,FALSE),"-")</f>
        <v>-</v>
      </c>
      <c r="BU166" s="454" t="str">
        <f>IF(INDEX(BR:BR,ROW())&lt;&gt;"-------",VLOOKUP(INDEX(BR:BR,ROW()),'CS Protocol Def'!$B:$O,13,FALSE),"-")</f>
        <v>-</v>
      </c>
      <c r="BV166" s="454" t="str">
        <f>IF(INDEX(BR:BR,ROW())&lt;&gt;"-------",VLOOKUP($BR166,'CS Protocol Def'!$B:$P,15,FALSE),"-")</f>
        <v>-</v>
      </c>
      <c r="BW166" s="455" t="str">
        <f t="shared" si="185"/>
        <v>-</v>
      </c>
      <c r="BX166" s="515" t="str">
        <f>IF(INDEX(BR:BR,ROW())&lt;&gt;"-------",VLOOKUP($BR166,'CS Protocol Def'!$B:$Q,16,FALSE),"-")</f>
        <v>-</v>
      </c>
      <c r="BY166" s="455" t="str">
        <f>IF(INDEX(BR:BR,ROW())&lt;&gt;"-------",VLOOKUP(TEXT(BIN2DEC(CONCATENATE(K166,L166,M166,N166,O166,P166,Q166,R166,S166,T166)),"#"),'Country Codes'!A:B,2,FALSE),"-")</f>
        <v>-</v>
      </c>
      <c r="BZ166" s="491" t="str">
        <f>IF(BT166=BZ$3,VLOOKUP(CONCATENATE(X166,Y166,Z166,AA166,AB166,AC166),Characters!$B$3:$F$41,5,FALSE)&amp;
VLOOKUP(CONCATENATE(AD166,AE166,AF166,AG166,AH166,AI166),Characters!$B$3:$F$41,5,FALSE)&amp;
VLOOKUP(CONCATENATE(AJ166,AK166,AL166,AM166,AN166,AO166),Characters!$B$3:$F$41,5,FALSE)&amp;
VLOOKUP(CONCATENATE(AP166,AQ166,AR166,AS166,AT166,AU166),Characters!$B$3:$F$41,5,FALSE)&amp;
VLOOKUP(CONCATENATE(AV166,AW166,AX166,AY166,AZ166,BA166),Characters!$B$3:$F$41,5,FALSE)&amp;
VLOOKUP(CONCATENATE(BB166,BC166,BD166,BE166,BF166,BG166),Characters!$B$3:$F$41,5,FALSE)&amp;
VLOOKUP(CONCATENATE(BH166,BI166,BJ166,BK166,BL166,BM166),Characters!$B$3:$F$41,5,FALSE),"-")</f>
        <v>-</v>
      </c>
      <c r="CA166" s="471" t="str">
        <f t="shared" si="159"/>
        <v>-</v>
      </c>
      <c r="CB166" s="473" t="str">
        <f t="shared" si="160"/>
        <v>-</v>
      </c>
      <c r="CC166" s="475" t="str">
        <f t="shared" si="161"/>
        <v>-</v>
      </c>
      <c r="CD166" s="476" t="str">
        <f t="shared" si="162"/>
        <v>-</v>
      </c>
      <c r="CE166" s="476" t="str">
        <f t="shared" si="163"/>
        <v>-</v>
      </c>
      <c r="CF166" s="476" t="str">
        <f t="shared" si="164"/>
        <v>-</v>
      </c>
      <c r="CG166" s="476" t="str">
        <f t="shared" si="165"/>
        <v>-</v>
      </c>
      <c r="CH166" s="478" t="str">
        <f t="shared" si="166"/>
        <v>-</v>
      </c>
      <c r="CI166" s="480" t="str">
        <f t="shared" si="167"/>
        <v>-</v>
      </c>
      <c r="CJ166" s="480" t="str">
        <f t="shared" si="168"/>
        <v>-</v>
      </c>
      <c r="CK166" s="480" t="str">
        <f t="shared" si="169"/>
        <v>-</v>
      </c>
      <c r="CL166" s="480" t="str">
        <f t="shared" si="170"/>
        <v>-</v>
      </c>
      <c r="CM166" s="482" t="str">
        <f t="shared" si="171"/>
        <v>-</v>
      </c>
      <c r="CN166" s="483" t="str">
        <f t="shared" si="172"/>
        <v>-</v>
      </c>
      <c r="CO166" s="483" t="str">
        <f t="shared" si="173"/>
        <v>-</v>
      </c>
      <c r="CP166" s="483" t="str">
        <f t="shared" si="174"/>
        <v>-</v>
      </c>
      <c r="CQ166" s="493" t="str">
        <f t="shared" si="175"/>
        <v>-</v>
      </c>
      <c r="CR166" s="487" t="str">
        <f t="shared" si="176"/>
        <v>-</v>
      </c>
      <c r="CS166" s="490" t="str">
        <f t="shared" si="177"/>
        <v>-</v>
      </c>
      <c r="CT166" s="485" t="str">
        <f t="shared" si="178"/>
        <v>-</v>
      </c>
      <c r="CU166" s="485" t="str">
        <f t="shared" si="179"/>
        <v>-</v>
      </c>
      <c r="CV166" s="489" t="str">
        <f t="shared" si="180"/>
        <v>-</v>
      </c>
    </row>
    <row r="167" spans="6:100" x14ac:dyDescent="0.2">
      <c r="F167" s="495" t="str">
        <f t="shared" si="158"/>
        <v>-</v>
      </c>
      <c r="G167" s="495">
        <f t="shared" si="181"/>
        <v>0</v>
      </c>
      <c r="I167" s="456" t="str">
        <f t="shared" si="182"/>
        <v>-</v>
      </c>
      <c r="J167" s="516" t="str">
        <f t="shared" si="204"/>
        <v>-</v>
      </c>
      <c r="K167" s="516" t="str">
        <f t="shared" si="204"/>
        <v>-</v>
      </c>
      <c r="L167" s="516" t="str">
        <f t="shared" si="204"/>
        <v>-</v>
      </c>
      <c r="M167" s="516" t="str">
        <f t="shared" si="204"/>
        <v>-</v>
      </c>
      <c r="N167" s="516" t="str">
        <f t="shared" si="204"/>
        <v>-</v>
      </c>
      <c r="O167" s="516" t="str">
        <f t="shared" si="204"/>
        <v>-</v>
      </c>
      <c r="P167" s="516" t="str">
        <f t="shared" si="204"/>
        <v>-</v>
      </c>
      <c r="Q167" s="516" t="str">
        <f t="shared" si="204"/>
        <v>-</v>
      </c>
      <c r="R167" s="516" t="str">
        <f t="shared" si="204"/>
        <v>-</v>
      </c>
      <c r="S167" s="516" t="str">
        <f t="shared" si="204"/>
        <v>-</v>
      </c>
      <c r="T167" s="516" t="str">
        <f t="shared" si="205"/>
        <v>-</v>
      </c>
      <c r="U167" s="516" t="str">
        <f t="shared" si="205"/>
        <v>-</v>
      </c>
      <c r="V167" s="516" t="str">
        <f t="shared" si="205"/>
        <v>-</v>
      </c>
      <c r="W167" s="516" t="str">
        <f t="shared" si="205"/>
        <v>-</v>
      </c>
      <c r="X167" s="516" t="str">
        <f t="shared" si="205"/>
        <v>-</v>
      </c>
      <c r="Y167" s="516" t="str">
        <f t="shared" si="205"/>
        <v>-</v>
      </c>
      <c r="Z167" s="516" t="str">
        <f t="shared" si="205"/>
        <v>-</v>
      </c>
      <c r="AA167" s="516" t="str">
        <f t="shared" si="205"/>
        <v>-</v>
      </c>
      <c r="AB167" s="516" t="str">
        <f t="shared" si="205"/>
        <v>-</v>
      </c>
      <c r="AC167" s="516" t="str">
        <f t="shared" si="205"/>
        <v>-</v>
      </c>
      <c r="AD167" s="516" t="str">
        <f t="shared" si="206"/>
        <v>-</v>
      </c>
      <c r="AE167" s="516" t="str">
        <f t="shared" si="206"/>
        <v>-</v>
      </c>
      <c r="AF167" s="516" t="str">
        <f t="shared" si="206"/>
        <v>-</v>
      </c>
      <c r="AG167" s="516" t="str">
        <f t="shared" si="206"/>
        <v>-</v>
      </c>
      <c r="AH167" s="516" t="str">
        <f t="shared" si="206"/>
        <v>-</v>
      </c>
      <c r="AI167" s="516" t="str">
        <f t="shared" si="206"/>
        <v>-</v>
      </c>
      <c r="AJ167" s="516" t="str">
        <f t="shared" si="206"/>
        <v>-</v>
      </c>
      <c r="AK167" s="516" t="str">
        <f t="shared" si="206"/>
        <v>-</v>
      </c>
      <c r="AL167" s="516" t="str">
        <f t="shared" si="206"/>
        <v>-</v>
      </c>
      <c r="AM167" s="516" t="str">
        <f t="shared" si="206"/>
        <v>-</v>
      </c>
      <c r="AN167" s="516" t="str">
        <f t="shared" si="207"/>
        <v>-</v>
      </c>
      <c r="AO167" s="516" t="str">
        <f t="shared" si="207"/>
        <v>-</v>
      </c>
      <c r="AP167" s="516" t="str">
        <f t="shared" si="207"/>
        <v>-</v>
      </c>
      <c r="AQ167" s="516" t="str">
        <f t="shared" si="207"/>
        <v>-</v>
      </c>
      <c r="AR167" s="516" t="str">
        <f t="shared" si="207"/>
        <v>-</v>
      </c>
      <c r="AS167" s="516" t="str">
        <f t="shared" si="207"/>
        <v>-</v>
      </c>
      <c r="AT167" s="516" t="str">
        <f t="shared" si="207"/>
        <v>-</v>
      </c>
      <c r="AU167" s="516" t="str">
        <f t="shared" si="207"/>
        <v>-</v>
      </c>
      <c r="AV167" s="516" t="str">
        <f t="shared" si="207"/>
        <v>-</v>
      </c>
      <c r="AW167" s="516" t="str">
        <f t="shared" si="207"/>
        <v>-</v>
      </c>
      <c r="AX167" s="516" t="str">
        <f t="shared" si="208"/>
        <v>-</v>
      </c>
      <c r="AY167" s="516" t="str">
        <f t="shared" si="208"/>
        <v>-</v>
      </c>
      <c r="AZ167" s="516" t="str">
        <f t="shared" si="208"/>
        <v>-</v>
      </c>
      <c r="BA167" s="516" t="str">
        <f t="shared" si="208"/>
        <v>-</v>
      </c>
      <c r="BB167" s="516" t="str">
        <f t="shared" si="208"/>
        <v>-</v>
      </c>
      <c r="BC167" s="516" t="str">
        <f t="shared" si="208"/>
        <v>-</v>
      </c>
      <c r="BD167" s="516" t="str">
        <f t="shared" si="208"/>
        <v>-</v>
      </c>
      <c r="BE167" s="516" t="str">
        <f t="shared" si="208"/>
        <v>-</v>
      </c>
      <c r="BF167" s="516" t="str">
        <f t="shared" si="208"/>
        <v>-</v>
      </c>
      <c r="BG167" s="516" t="str">
        <f t="shared" si="208"/>
        <v>-</v>
      </c>
      <c r="BH167" s="516" t="str">
        <f t="shared" si="209"/>
        <v>-</v>
      </c>
      <c r="BI167" s="516" t="str">
        <f t="shared" si="209"/>
        <v>-</v>
      </c>
      <c r="BJ167" s="516" t="str">
        <f t="shared" si="209"/>
        <v>-</v>
      </c>
      <c r="BK167" s="516" t="str">
        <f t="shared" si="209"/>
        <v>-</v>
      </c>
      <c r="BL167" s="516" t="str">
        <f t="shared" si="209"/>
        <v>-</v>
      </c>
      <c r="BM167" s="516" t="str">
        <f t="shared" si="209"/>
        <v>-</v>
      </c>
      <c r="BN167" s="516" t="str">
        <f t="shared" si="209"/>
        <v>-</v>
      </c>
      <c r="BO167" s="516" t="str">
        <f t="shared" si="209"/>
        <v>-</v>
      </c>
      <c r="BP167" s="516" t="str">
        <f t="shared" si="209"/>
        <v>-</v>
      </c>
      <c r="BQ167" s="516" t="str">
        <f t="shared" si="209"/>
        <v>-</v>
      </c>
      <c r="BR167" s="516" t="str">
        <f t="shared" si="183"/>
        <v>-------</v>
      </c>
      <c r="BS167" s="516" t="str">
        <f t="shared" si="184"/>
        <v>-</v>
      </c>
      <c r="BT167" s="454" t="str">
        <f>IF(INDEX(BR:BR,ROW())&lt;&gt;"-------",VLOOKUP($BR167,'CS Protocol Def'!$B:$O,12,FALSE),"-")</f>
        <v>-</v>
      </c>
      <c r="BU167" s="454" t="str">
        <f>IF(INDEX(BR:BR,ROW())&lt;&gt;"-------",VLOOKUP(INDEX(BR:BR,ROW()),'CS Protocol Def'!$B:$O,13,FALSE),"-")</f>
        <v>-</v>
      </c>
      <c r="BV167" s="454" t="str">
        <f>IF(INDEX(BR:BR,ROW())&lt;&gt;"-------",VLOOKUP($BR167,'CS Protocol Def'!$B:$P,15,FALSE),"-")</f>
        <v>-</v>
      </c>
      <c r="BW167" s="455" t="str">
        <f t="shared" si="185"/>
        <v>-</v>
      </c>
      <c r="BX167" s="515" t="str">
        <f>IF(INDEX(BR:BR,ROW())&lt;&gt;"-------",VLOOKUP($BR167,'CS Protocol Def'!$B:$Q,16,FALSE),"-")</f>
        <v>-</v>
      </c>
      <c r="BY167" s="455" t="str">
        <f>IF(INDEX(BR:BR,ROW())&lt;&gt;"-------",VLOOKUP(TEXT(BIN2DEC(CONCATENATE(K167,L167,M167,N167,O167,P167,Q167,R167,S167,T167)),"#"),'Country Codes'!A:B,2,FALSE),"-")</f>
        <v>-</v>
      </c>
      <c r="BZ167" s="491" t="str">
        <f>IF(BT167=BZ$3,VLOOKUP(CONCATENATE(X167,Y167,Z167,AA167,AB167,AC167),Characters!$B$3:$F$41,5,FALSE)&amp;
VLOOKUP(CONCATENATE(AD167,AE167,AF167,AG167,AH167,AI167),Characters!$B$3:$F$41,5,FALSE)&amp;
VLOOKUP(CONCATENATE(AJ167,AK167,AL167,AM167,AN167,AO167),Characters!$B$3:$F$41,5,FALSE)&amp;
VLOOKUP(CONCATENATE(AP167,AQ167,AR167,AS167,AT167,AU167),Characters!$B$3:$F$41,5,FALSE)&amp;
VLOOKUP(CONCATENATE(AV167,AW167,AX167,AY167,AZ167,BA167),Characters!$B$3:$F$41,5,FALSE)&amp;
VLOOKUP(CONCATENATE(BB167,BC167,BD167,BE167,BF167,BG167),Characters!$B$3:$F$41,5,FALSE)&amp;
VLOOKUP(CONCATENATE(BH167,BI167,BJ167,BK167,BL167,BM167),Characters!$B$3:$F$41,5,FALSE),"-")</f>
        <v>-</v>
      </c>
      <c r="CA167" s="471" t="str">
        <f t="shared" si="159"/>
        <v>-</v>
      </c>
      <c r="CB167" s="473" t="str">
        <f t="shared" si="160"/>
        <v>-</v>
      </c>
      <c r="CC167" s="475" t="str">
        <f t="shared" si="161"/>
        <v>-</v>
      </c>
      <c r="CD167" s="476" t="str">
        <f t="shared" si="162"/>
        <v>-</v>
      </c>
      <c r="CE167" s="476" t="str">
        <f t="shared" si="163"/>
        <v>-</v>
      </c>
      <c r="CF167" s="476" t="str">
        <f t="shared" si="164"/>
        <v>-</v>
      </c>
      <c r="CG167" s="476" t="str">
        <f t="shared" si="165"/>
        <v>-</v>
      </c>
      <c r="CH167" s="478" t="str">
        <f t="shared" si="166"/>
        <v>-</v>
      </c>
      <c r="CI167" s="480" t="str">
        <f t="shared" si="167"/>
        <v>-</v>
      </c>
      <c r="CJ167" s="480" t="str">
        <f t="shared" si="168"/>
        <v>-</v>
      </c>
      <c r="CK167" s="480" t="str">
        <f t="shared" si="169"/>
        <v>-</v>
      </c>
      <c r="CL167" s="480" t="str">
        <f t="shared" si="170"/>
        <v>-</v>
      </c>
      <c r="CM167" s="482" t="str">
        <f t="shared" si="171"/>
        <v>-</v>
      </c>
      <c r="CN167" s="483" t="str">
        <f t="shared" si="172"/>
        <v>-</v>
      </c>
      <c r="CO167" s="483" t="str">
        <f t="shared" si="173"/>
        <v>-</v>
      </c>
      <c r="CP167" s="483" t="str">
        <f t="shared" si="174"/>
        <v>-</v>
      </c>
      <c r="CQ167" s="493" t="str">
        <f t="shared" si="175"/>
        <v>-</v>
      </c>
      <c r="CR167" s="487" t="str">
        <f t="shared" si="176"/>
        <v>-</v>
      </c>
      <c r="CS167" s="490" t="str">
        <f t="shared" si="177"/>
        <v>-</v>
      </c>
      <c r="CT167" s="485" t="str">
        <f t="shared" si="178"/>
        <v>-</v>
      </c>
      <c r="CU167" s="485" t="str">
        <f t="shared" si="179"/>
        <v>-</v>
      </c>
      <c r="CV167" s="489" t="str">
        <f t="shared" si="180"/>
        <v>-</v>
      </c>
    </row>
    <row r="168" spans="6:100" x14ac:dyDescent="0.2">
      <c r="F168" s="495" t="str">
        <f t="shared" si="158"/>
        <v>-</v>
      </c>
      <c r="G168" s="495">
        <f t="shared" si="181"/>
        <v>0</v>
      </c>
      <c r="I168" s="456" t="str">
        <f t="shared" si="182"/>
        <v>-</v>
      </c>
      <c r="J168" s="516" t="str">
        <f t="shared" si="204"/>
        <v>-</v>
      </c>
      <c r="K168" s="516" t="str">
        <f t="shared" si="204"/>
        <v>-</v>
      </c>
      <c r="L168" s="516" t="str">
        <f t="shared" si="204"/>
        <v>-</v>
      </c>
      <c r="M168" s="516" t="str">
        <f t="shared" si="204"/>
        <v>-</v>
      </c>
      <c r="N168" s="516" t="str">
        <f t="shared" si="204"/>
        <v>-</v>
      </c>
      <c r="O168" s="516" t="str">
        <f t="shared" si="204"/>
        <v>-</v>
      </c>
      <c r="P168" s="516" t="str">
        <f t="shared" si="204"/>
        <v>-</v>
      </c>
      <c r="Q168" s="516" t="str">
        <f t="shared" si="204"/>
        <v>-</v>
      </c>
      <c r="R168" s="516" t="str">
        <f t="shared" si="204"/>
        <v>-</v>
      </c>
      <c r="S168" s="516" t="str">
        <f t="shared" si="204"/>
        <v>-</v>
      </c>
      <c r="T168" s="516" t="str">
        <f t="shared" si="205"/>
        <v>-</v>
      </c>
      <c r="U168" s="516" t="str">
        <f t="shared" si="205"/>
        <v>-</v>
      </c>
      <c r="V168" s="516" t="str">
        <f t="shared" si="205"/>
        <v>-</v>
      </c>
      <c r="W168" s="516" t="str">
        <f t="shared" si="205"/>
        <v>-</v>
      </c>
      <c r="X168" s="516" t="str">
        <f t="shared" si="205"/>
        <v>-</v>
      </c>
      <c r="Y168" s="516" t="str">
        <f t="shared" si="205"/>
        <v>-</v>
      </c>
      <c r="Z168" s="516" t="str">
        <f t="shared" si="205"/>
        <v>-</v>
      </c>
      <c r="AA168" s="516" t="str">
        <f t="shared" si="205"/>
        <v>-</v>
      </c>
      <c r="AB168" s="516" t="str">
        <f t="shared" si="205"/>
        <v>-</v>
      </c>
      <c r="AC168" s="516" t="str">
        <f t="shared" si="205"/>
        <v>-</v>
      </c>
      <c r="AD168" s="516" t="str">
        <f t="shared" si="206"/>
        <v>-</v>
      </c>
      <c r="AE168" s="516" t="str">
        <f t="shared" si="206"/>
        <v>-</v>
      </c>
      <c r="AF168" s="516" t="str">
        <f t="shared" si="206"/>
        <v>-</v>
      </c>
      <c r="AG168" s="516" t="str">
        <f t="shared" si="206"/>
        <v>-</v>
      </c>
      <c r="AH168" s="516" t="str">
        <f t="shared" si="206"/>
        <v>-</v>
      </c>
      <c r="AI168" s="516" t="str">
        <f t="shared" si="206"/>
        <v>-</v>
      </c>
      <c r="AJ168" s="516" t="str">
        <f t="shared" si="206"/>
        <v>-</v>
      </c>
      <c r="AK168" s="516" t="str">
        <f t="shared" si="206"/>
        <v>-</v>
      </c>
      <c r="AL168" s="516" t="str">
        <f t="shared" si="206"/>
        <v>-</v>
      </c>
      <c r="AM168" s="516" t="str">
        <f t="shared" si="206"/>
        <v>-</v>
      </c>
      <c r="AN168" s="516" t="str">
        <f t="shared" si="207"/>
        <v>-</v>
      </c>
      <c r="AO168" s="516" t="str">
        <f t="shared" si="207"/>
        <v>-</v>
      </c>
      <c r="AP168" s="516" t="str">
        <f t="shared" si="207"/>
        <v>-</v>
      </c>
      <c r="AQ168" s="516" t="str">
        <f t="shared" si="207"/>
        <v>-</v>
      </c>
      <c r="AR168" s="516" t="str">
        <f t="shared" si="207"/>
        <v>-</v>
      </c>
      <c r="AS168" s="516" t="str">
        <f t="shared" si="207"/>
        <v>-</v>
      </c>
      <c r="AT168" s="516" t="str">
        <f t="shared" si="207"/>
        <v>-</v>
      </c>
      <c r="AU168" s="516" t="str">
        <f t="shared" si="207"/>
        <v>-</v>
      </c>
      <c r="AV168" s="516" t="str">
        <f t="shared" si="207"/>
        <v>-</v>
      </c>
      <c r="AW168" s="516" t="str">
        <f t="shared" si="207"/>
        <v>-</v>
      </c>
      <c r="AX168" s="516" t="str">
        <f t="shared" si="208"/>
        <v>-</v>
      </c>
      <c r="AY168" s="516" t="str">
        <f t="shared" si="208"/>
        <v>-</v>
      </c>
      <c r="AZ168" s="516" t="str">
        <f t="shared" si="208"/>
        <v>-</v>
      </c>
      <c r="BA168" s="516" t="str">
        <f t="shared" si="208"/>
        <v>-</v>
      </c>
      <c r="BB168" s="516" t="str">
        <f t="shared" si="208"/>
        <v>-</v>
      </c>
      <c r="BC168" s="516" t="str">
        <f t="shared" si="208"/>
        <v>-</v>
      </c>
      <c r="BD168" s="516" t="str">
        <f t="shared" si="208"/>
        <v>-</v>
      </c>
      <c r="BE168" s="516" t="str">
        <f t="shared" si="208"/>
        <v>-</v>
      </c>
      <c r="BF168" s="516" t="str">
        <f t="shared" si="208"/>
        <v>-</v>
      </c>
      <c r="BG168" s="516" t="str">
        <f t="shared" si="208"/>
        <v>-</v>
      </c>
      <c r="BH168" s="516" t="str">
        <f t="shared" si="209"/>
        <v>-</v>
      </c>
      <c r="BI168" s="516" t="str">
        <f t="shared" si="209"/>
        <v>-</v>
      </c>
      <c r="BJ168" s="516" t="str">
        <f t="shared" si="209"/>
        <v>-</v>
      </c>
      <c r="BK168" s="516" t="str">
        <f t="shared" si="209"/>
        <v>-</v>
      </c>
      <c r="BL168" s="516" t="str">
        <f t="shared" si="209"/>
        <v>-</v>
      </c>
      <c r="BM168" s="516" t="str">
        <f t="shared" si="209"/>
        <v>-</v>
      </c>
      <c r="BN168" s="516" t="str">
        <f t="shared" si="209"/>
        <v>-</v>
      </c>
      <c r="BO168" s="516" t="str">
        <f t="shared" si="209"/>
        <v>-</v>
      </c>
      <c r="BP168" s="516" t="str">
        <f t="shared" si="209"/>
        <v>-</v>
      </c>
      <c r="BQ168" s="516" t="str">
        <f t="shared" si="209"/>
        <v>-</v>
      </c>
      <c r="BR168" s="516" t="str">
        <f t="shared" si="183"/>
        <v>-------</v>
      </c>
      <c r="BS168" s="516" t="str">
        <f t="shared" si="184"/>
        <v>-</v>
      </c>
      <c r="BT168" s="454" t="str">
        <f>IF(INDEX(BR:BR,ROW())&lt;&gt;"-------",VLOOKUP($BR168,'CS Protocol Def'!$B:$O,12,FALSE),"-")</f>
        <v>-</v>
      </c>
      <c r="BU168" s="454" t="str">
        <f>IF(INDEX(BR:BR,ROW())&lt;&gt;"-------",VLOOKUP(INDEX(BR:BR,ROW()),'CS Protocol Def'!$B:$O,13,FALSE),"-")</f>
        <v>-</v>
      </c>
      <c r="BV168" s="454" t="str">
        <f>IF(INDEX(BR:BR,ROW())&lt;&gt;"-------",VLOOKUP($BR168,'CS Protocol Def'!$B:$P,15,FALSE),"-")</f>
        <v>-</v>
      </c>
      <c r="BW168" s="455" t="str">
        <f t="shared" si="185"/>
        <v>-</v>
      </c>
      <c r="BX168" s="515" t="str">
        <f>IF(INDEX(BR:BR,ROW())&lt;&gt;"-------",VLOOKUP($BR168,'CS Protocol Def'!$B:$Q,16,FALSE),"-")</f>
        <v>-</v>
      </c>
      <c r="BY168" s="455" t="str">
        <f>IF(INDEX(BR:BR,ROW())&lt;&gt;"-------",VLOOKUP(TEXT(BIN2DEC(CONCATENATE(K168,L168,M168,N168,O168,P168,Q168,R168,S168,T168)),"#"),'Country Codes'!A:B,2,FALSE),"-")</f>
        <v>-</v>
      </c>
      <c r="BZ168" s="491" t="str">
        <f>IF(BT168=BZ$3,VLOOKUP(CONCATENATE(X168,Y168,Z168,AA168,AB168,AC168),Characters!$B$3:$F$41,5,FALSE)&amp;
VLOOKUP(CONCATENATE(AD168,AE168,AF168,AG168,AH168,AI168),Characters!$B$3:$F$41,5,FALSE)&amp;
VLOOKUP(CONCATENATE(AJ168,AK168,AL168,AM168,AN168,AO168),Characters!$B$3:$F$41,5,FALSE)&amp;
VLOOKUP(CONCATENATE(AP168,AQ168,AR168,AS168,AT168,AU168),Characters!$B$3:$F$41,5,FALSE)&amp;
VLOOKUP(CONCATENATE(AV168,AW168,AX168,AY168,AZ168,BA168),Characters!$B$3:$F$41,5,FALSE)&amp;
VLOOKUP(CONCATENATE(BB168,BC168,BD168,BE168,BF168,BG168),Characters!$B$3:$F$41,5,FALSE)&amp;
VLOOKUP(CONCATENATE(BH168,BI168,BJ168,BK168,BL168,BM168),Characters!$B$3:$F$41,5,FALSE),"-")</f>
        <v>-</v>
      </c>
      <c r="CA168" s="471" t="str">
        <f t="shared" si="159"/>
        <v>-</v>
      </c>
      <c r="CB168" s="473" t="str">
        <f t="shared" si="160"/>
        <v>-</v>
      </c>
      <c r="CC168" s="475" t="str">
        <f t="shared" si="161"/>
        <v>-</v>
      </c>
      <c r="CD168" s="476" t="str">
        <f t="shared" si="162"/>
        <v>-</v>
      </c>
      <c r="CE168" s="476" t="str">
        <f t="shared" si="163"/>
        <v>-</v>
      </c>
      <c r="CF168" s="476" t="str">
        <f t="shared" si="164"/>
        <v>-</v>
      </c>
      <c r="CG168" s="476" t="str">
        <f t="shared" si="165"/>
        <v>-</v>
      </c>
      <c r="CH168" s="478" t="str">
        <f t="shared" si="166"/>
        <v>-</v>
      </c>
      <c r="CI168" s="480" t="str">
        <f t="shared" si="167"/>
        <v>-</v>
      </c>
      <c r="CJ168" s="480" t="str">
        <f t="shared" si="168"/>
        <v>-</v>
      </c>
      <c r="CK168" s="480" t="str">
        <f t="shared" si="169"/>
        <v>-</v>
      </c>
      <c r="CL168" s="480" t="str">
        <f t="shared" si="170"/>
        <v>-</v>
      </c>
      <c r="CM168" s="482" t="str">
        <f t="shared" si="171"/>
        <v>-</v>
      </c>
      <c r="CN168" s="483" t="str">
        <f t="shared" si="172"/>
        <v>-</v>
      </c>
      <c r="CO168" s="483" t="str">
        <f t="shared" si="173"/>
        <v>-</v>
      </c>
      <c r="CP168" s="483" t="str">
        <f t="shared" si="174"/>
        <v>-</v>
      </c>
      <c r="CQ168" s="493" t="str">
        <f t="shared" si="175"/>
        <v>-</v>
      </c>
      <c r="CR168" s="487" t="str">
        <f t="shared" si="176"/>
        <v>-</v>
      </c>
      <c r="CS168" s="490" t="str">
        <f t="shared" si="177"/>
        <v>-</v>
      </c>
      <c r="CT168" s="485" t="str">
        <f t="shared" si="178"/>
        <v>-</v>
      </c>
      <c r="CU168" s="485" t="str">
        <f t="shared" si="179"/>
        <v>-</v>
      </c>
      <c r="CV168" s="489" t="str">
        <f t="shared" si="180"/>
        <v>-</v>
      </c>
    </row>
    <row r="169" spans="6:100" x14ac:dyDescent="0.2">
      <c r="F169" s="495" t="str">
        <f t="shared" si="158"/>
        <v>-</v>
      </c>
      <c r="G169" s="495">
        <f t="shared" si="181"/>
        <v>0</v>
      </c>
      <c r="I169" s="456" t="str">
        <f t="shared" si="182"/>
        <v>-</v>
      </c>
      <c r="J169" s="516" t="str">
        <f t="shared" si="204"/>
        <v>-</v>
      </c>
      <c r="K169" s="516" t="str">
        <f t="shared" si="204"/>
        <v>-</v>
      </c>
      <c r="L169" s="516" t="str">
        <f t="shared" si="204"/>
        <v>-</v>
      </c>
      <c r="M169" s="516" t="str">
        <f t="shared" si="204"/>
        <v>-</v>
      </c>
      <c r="N169" s="516" t="str">
        <f t="shared" si="204"/>
        <v>-</v>
      </c>
      <c r="O169" s="516" t="str">
        <f t="shared" si="204"/>
        <v>-</v>
      </c>
      <c r="P169" s="516" t="str">
        <f t="shared" si="204"/>
        <v>-</v>
      </c>
      <c r="Q169" s="516" t="str">
        <f t="shared" si="204"/>
        <v>-</v>
      </c>
      <c r="R169" s="516" t="str">
        <f t="shared" si="204"/>
        <v>-</v>
      </c>
      <c r="S169" s="516" t="str">
        <f t="shared" si="204"/>
        <v>-</v>
      </c>
      <c r="T169" s="516" t="str">
        <f t="shared" si="205"/>
        <v>-</v>
      </c>
      <c r="U169" s="516" t="str">
        <f t="shared" si="205"/>
        <v>-</v>
      </c>
      <c r="V169" s="516" t="str">
        <f t="shared" si="205"/>
        <v>-</v>
      </c>
      <c r="W169" s="516" t="str">
        <f t="shared" si="205"/>
        <v>-</v>
      </c>
      <c r="X169" s="516" t="str">
        <f t="shared" si="205"/>
        <v>-</v>
      </c>
      <c r="Y169" s="516" t="str">
        <f t="shared" si="205"/>
        <v>-</v>
      </c>
      <c r="Z169" s="516" t="str">
        <f t="shared" si="205"/>
        <v>-</v>
      </c>
      <c r="AA169" s="516" t="str">
        <f t="shared" si="205"/>
        <v>-</v>
      </c>
      <c r="AB169" s="516" t="str">
        <f t="shared" si="205"/>
        <v>-</v>
      </c>
      <c r="AC169" s="516" t="str">
        <f t="shared" si="205"/>
        <v>-</v>
      </c>
      <c r="AD169" s="516" t="str">
        <f t="shared" si="206"/>
        <v>-</v>
      </c>
      <c r="AE169" s="516" t="str">
        <f t="shared" si="206"/>
        <v>-</v>
      </c>
      <c r="AF169" s="516" t="str">
        <f t="shared" si="206"/>
        <v>-</v>
      </c>
      <c r="AG169" s="516" t="str">
        <f t="shared" si="206"/>
        <v>-</v>
      </c>
      <c r="AH169" s="516" t="str">
        <f t="shared" si="206"/>
        <v>-</v>
      </c>
      <c r="AI169" s="516" t="str">
        <f t="shared" si="206"/>
        <v>-</v>
      </c>
      <c r="AJ169" s="516" t="str">
        <f t="shared" si="206"/>
        <v>-</v>
      </c>
      <c r="AK169" s="516" t="str">
        <f t="shared" si="206"/>
        <v>-</v>
      </c>
      <c r="AL169" s="516" t="str">
        <f t="shared" si="206"/>
        <v>-</v>
      </c>
      <c r="AM169" s="516" t="str">
        <f t="shared" si="206"/>
        <v>-</v>
      </c>
      <c r="AN169" s="516" t="str">
        <f t="shared" si="207"/>
        <v>-</v>
      </c>
      <c r="AO169" s="516" t="str">
        <f t="shared" si="207"/>
        <v>-</v>
      </c>
      <c r="AP169" s="516" t="str">
        <f t="shared" si="207"/>
        <v>-</v>
      </c>
      <c r="AQ169" s="516" t="str">
        <f t="shared" si="207"/>
        <v>-</v>
      </c>
      <c r="AR169" s="516" t="str">
        <f t="shared" si="207"/>
        <v>-</v>
      </c>
      <c r="AS169" s="516" t="str">
        <f t="shared" si="207"/>
        <v>-</v>
      </c>
      <c r="AT169" s="516" t="str">
        <f t="shared" si="207"/>
        <v>-</v>
      </c>
      <c r="AU169" s="516" t="str">
        <f t="shared" si="207"/>
        <v>-</v>
      </c>
      <c r="AV169" s="516" t="str">
        <f t="shared" si="207"/>
        <v>-</v>
      </c>
      <c r="AW169" s="516" t="str">
        <f t="shared" si="207"/>
        <v>-</v>
      </c>
      <c r="AX169" s="516" t="str">
        <f t="shared" si="208"/>
        <v>-</v>
      </c>
      <c r="AY169" s="516" t="str">
        <f t="shared" si="208"/>
        <v>-</v>
      </c>
      <c r="AZ169" s="516" t="str">
        <f t="shared" si="208"/>
        <v>-</v>
      </c>
      <c r="BA169" s="516" t="str">
        <f t="shared" si="208"/>
        <v>-</v>
      </c>
      <c r="BB169" s="516" t="str">
        <f t="shared" si="208"/>
        <v>-</v>
      </c>
      <c r="BC169" s="516" t="str">
        <f t="shared" si="208"/>
        <v>-</v>
      </c>
      <c r="BD169" s="516" t="str">
        <f t="shared" si="208"/>
        <v>-</v>
      </c>
      <c r="BE169" s="516" t="str">
        <f t="shared" si="208"/>
        <v>-</v>
      </c>
      <c r="BF169" s="516" t="str">
        <f t="shared" si="208"/>
        <v>-</v>
      </c>
      <c r="BG169" s="516" t="str">
        <f t="shared" si="208"/>
        <v>-</v>
      </c>
      <c r="BH169" s="516" t="str">
        <f t="shared" si="209"/>
        <v>-</v>
      </c>
      <c r="BI169" s="516" t="str">
        <f t="shared" si="209"/>
        <v>-</v>
      </c>
      <c r="BJ169" s="516" t="str">
        <f t="shared" si="209"/>
        <v>-</v>
      </c>
      <c r="BK169" s="516" t="str">
        <f t="shared" si="209"/>
        <v>-</v>
      </c>
      <c r="BL169" s="516" t="str">
        <f t="shared" si="209"/>
        <v>-</v>
      </c>
      <c r="BM169" s="516" t="str">
        <f t="shared" si="209"/>
        <v>-</v>
      </c>
      <c r="BN169" s="516" t="str">
        <f t="shared" si="209"/>
        <v>-</v>
      </c>
      <c r="BO169" s="516" t="str">
        <f t="shared" si="209"/>
        <v>-</v>
      </c>
      <c r="BP169" s="516" t="str">
        <f t="shared" si="209"/>
        <v>-</v>
      </c>
      <c r="BQ169" s="516" t="str">
        <f t="shared" si="209"/>
        <v>-</v>
      </c>
      <c r="BR169" s="516" t="str">
        <f t="shared" si="183"/>
        <v>-------</v>
      </c>
      <c r="BS169" s="516" t="str">
        <f t="shared" si="184"/>
        <v>-</v>
      </c>
      <c r="BT169" s="454" t="str">
        <f>IF(INDEX(BR:BR,ROW())&lt;&gt;"-------",VLOOKUP($BR169,'CS Protocol Def'!$B:$O,12,FALSE),"-")</f>
        <v>-</v>
      </c>
      <c r="BU169" s="454" t="str">
        <f>IF(INDEX(BR:BR,ROW())&lt;&gt;"-------",VLOOKUP(INDEX(BR:BR,ROW()),'CS Protocol Def'!$B:$O,13,FALSE),"-")</f>
        <v>-</v>
      </c>
      <c r="BV169" s="454" t="str">
        <f>IF(INDEX(BR:BR,ROW())&lt;&gt;"-------",VLOOKUP($BR169,'CS Protocol Def'!$B:$P,15,FALSE),"-")</f>
        <v>-</v>
      </c>
      <c r="BW169" s="455" t="str">
        <f t="shared" si="185"/>
        <v>-</v>
      </c>
      <c r="BX169" s="515" t="str">
        <f>IF(INDEX(BR:BR,ROW())&lt;&gt;"-------",VLOOKUP($BR169,'CS Protocol Def'!$B:$Q,16,FALSE),"-")</f>
        <v>-</v>
      </c>
      <c r="BY169" s="455" t="str">
        <f>IF(INDEX(BR:BR,ROW())&lt;&gt;"-------",VLOOKUP(TEXT(BIN2DEC(CONCATENATE(K169,L169,M169,N169,O169,P169,Q169,R169,S169,T169)),"#"),'Country Codes'!A:B,2,FALSE),"-")</f>
        <v>-</v>
      </c>
      <c r="BZ169" s="491" t="str">
        <f>IF(BT169=BZ$3,VLOOKUP(CONCATENATE(X169,Y169,Z169,AA169,AB169,AC169),Characters!$B$3:$F$41,5,FALSE)&amp;
VLOOKUP(CONCATENATE(AD169,AE169,AF169,AG169,AH169,AI169),Characters!$B$3:$F$41,5,FALSE)&amp;
VLOOKUP(CONCATENATE(AJ169,AK169,AL169,AM169,AN169,AO169),Characters!$B$3:$F$41,5,FALSE)&amp;
VLOOKUP(CONCATENATE(AP169,AQ169,AR169,AS169,AT169,AU169),Characters!$B$3:$F$41,5,FALSE)&amp;
VLOOKUP(CONCATENATE(AV169,AW169,AX169,AY169,AZ169,BA169),Characters!$B$3:$F$41,5,FALSE)&amp;
VLOOKUP(CONCATENATE(BB169,BC169,BD169,BE169,BF169,BG169),Characters!$B$3:$F$41,5,FALSE)&amp;
VLOOKUP(CONCATENATE(BH169,BI169,BJ169,BK169,BL169,BM169),Characters!$B$3:$F$41,5,FALSE),"-")</f>
        <v>-</v>
      </c>
      <c r="CA169" s="471" t="str">
        <f t="shared" si="159"/>
        <v>-</v>
      </c>
      <c r="CB169" s="473" t="str">
        <f t="shared" si="160"/>
        <v>-</v>
      </c>
      <c r="CC169" s="475" t="str">
        <f t="shared" si="161"/>
        <v>-</v>
      </c>
      <c r="CD169" s="476" t="str">
        <f t="shared" si="162"/>
        <v>-</v>
      </c>
      <c r="CE169" s="476" t="str">
        <f t="shared" si="163"/>
        <v>-</v>
      </c>
      <c r="CF169" s="476" t="str">
        <f t="shared" si="164"/>
        <v>-</v>
      </c>
      <c r="CG169" s="476" t="str">
        <f t="shared" si="165"/>
        <v>-</v>
      </c>
      <c r="CH169" s="478" t="str">
        <f t="shared" si="166"/>
        <v>-</v>
      </c>
      <c r="CI169" s="480" t="str">
        <f t="shared" si="167"/>
        <v>-</v>
      </c>
      <c r="CJ169" s="480" t="str">
        <f t="shared" si="168"/>
        <v>-</v>
      </c>
      <c r="CK169" s="480" t="str">
        <f t="shared" si="169"/>
        <v>-</v>
      </c>
      <c r="CL169" s="480" t="str">
        <f t="shared" si="170"/>
        <v>-</v>
      </c>
      <c r="CM169" s="482" t="str">
        <f t="shared" si="171"/>
        <v>-</v>
      </c>
      <c r="CN169" s="483" t="str">
        <f t="shared" si="172"/>
        <v>-</v>
      </c>
      <c r="CO169" s="483" t="str">
        <f t="shared" si="173"/>
        <v>-</v>
      </c>
      <c r="CP169" s="483" t="str">
        <f t="shared" si="174"/>
        <v>-</v>
      </c>
      <c r="CQ169" s="493" t="str">
        <f t="shared" si="175"/>
        <v>-</v>
      </c>
      <c r="CR169" s="487" t="str">
        <f t="shared" si="176"/>
        <v>-</v>
      </c>
      <c r="CS169" s="490" t="str">
        <f t="shared" si="177"/>
        <v>-</v>
      </c>
      <c r="CT169" s="485" t="str">
        <f t="shared" si="178"/>
        <v>-</v>
      </c>
      <c r="CU169" s="485" t="str">
        <f t="shared" si="179"/>
        <v>-</v>
      </c>
      <c r="CV169" s="489" t="str">
        <f t="shared" si="180"/>
        <v>-</v>
      </c>
    </row>
    <row r="170" spans="6:100" x14ac:dyDescent="0.2">
      <c r="F170" s="495" t="str">
        <f t="shared" si="158"/>
        <v>-</v>
      </c>
      <c r="G170" s="495">
        <f t="shared" si="181"/>
        <v>0</v>
      </c>
      <c r="I170" s="456" t="str">
        <f t="shared" si="182"/>
        <v>-</v>
      </c>
      <c r="J170" s="516" t="str">
        <f t="shared" si="204"/>
        <v>-</v>
      </c>
      <c r="K170" s="516" t="str">
        <f t="shared" si="204"/>
        <v>-</v>
      </c>
      <c r="L170" s="516" t="str">
        <f t="shared" si="204"/>
        <v>-</v>
      </c>
      <c r="M170" s="516" t="str">
        <f t="shared" si="204"/>
        <v>-</v>
      </c>
      <c r="N170" s="516" t="str">
        <f t="shared" si="204"/>
        <v>-</v>
      </c>
      <c r="O170" s="516" t="str">
        <f t="shared" si="204"/>
        <v>-</v>
      </c>
      <c r="P170" s="516" t="str">
        <f t="shared" si="204"/>
        <v>-</v>
      </c>
      <c r="Q170" s="516" t="str">
        <f t="shared" si="204"/>
        <v>-</v>
      </c>
      <c r="R170" s="516" t="str">
        <f t="shared" si="204"/>
        <v>-</v>
      </c>
      <c r="S170" s="516" t="str">
        <f t="shared" si="204"/>
        <v>-</v>
      </c>
      <c r="T170" s="516" t="str">
        <f t="shared" si="205"/>
        <v>-</v>
      </c>
      <c r="U170" s="516" t="str">
        <f t="shared" si="205"/>
        <v>-</v>
      </c>
      <c r="V170" s="516" t="str">
        <f t="shared" si="205"/>
        <v>-</v>
      </c>
      <c r="W170" s="516" t="str">
        <f t="shared" si="205"/>
        <v>-</v>
      </c>
      <c r="X170" s="516" t="str">
        <f t="shared" si="205"/>
        <v>-</v>
      </c>
      <c r="Y170" s="516" t="str">
        <f t="shared" si="205"/>
        <v>-</v>
      </c>
      <c r="Z170" s="516" t="str">
        <f t="shared" si="205"/>
        <v>-</v>
      </c>
      <c r="AA170" s="516" t="str">
        <f t="shared" si="205"/>
        <v>-</v>
      </c>
      <c r="AB170" s="516" t="str">
        <f t="shared" si="205"/>
        <v>-</v>
      </c>
      <c r="AC170" s="516" t="str">
        <f t="shared" si="205"/>
        <v>-</v>
      </c>
      <c r="AD170" s="516" t="str">
        <f t="shared" si="206"/>
        <v>-</v>
      </c>
      <c r="AE170" s="516" t="str">
        <f t="shared" si="206"/>
        <v>-</v>
      </c>
      <c r="AF170" s="516" t="str">
        <f t="shared" si="206"/>
        <v>-</v>
      </c>
      <c r="AG170" s="516" t="str">
        <f t="shared" si="206"/>
        <v>-</v>
      </c>
      <c r="AH170" s="516" t="str">
        <f t="shared" si="206"/>
        <v>-</v>
      </c>
      <c r="AI170" s="516" t="str">
        <f t="shared" si="206"/>
        <v>-</v>
      </c>
      <c r="AJ170" s="516" t="str">
        <f t="shared" si="206"/>
        <v>-</v>
      </c>
      <c r="AK170" s="516" t="str">
        <f t="shared" si="206"/>
        <v>-</v>
      </c>
      <c r="AL170" s="516" t="str">
        <f t="shared" si="206"/>
        <v>-</v>
      </c>
      <c r="AM170" s="516" t="str">
        <f t="shared" si="206"/>
        <v>-</v>
      </c>
      <c r="AN170" s="516" t="str">
        <f t="shared" si="207"/>
        <v>-</v>
      </c>
      <c r="AO170" s="516" t="str">
        <f t="shared" si="207"/>
        <v>-</v>
      </c>
      <c r="AP170" s="516" t="str">
        <f t="shared" si="207"/>
        <v>-</v>
      </c>
      <c r="AQ170" s="516" t="str">
        <f t="shared" si="207"/>
        <v>-</v>
      </c>
      <c r="AR170" s="516" t="str">
        <f t="shared" si="207"/>
        <v>-</v>
      </c>
      <c r="AS170" s="516" t="str">
        <f t="shared" si="207"/>
        <v>-</v>
      </c>
      <c r="AT170" s="516" t="str">
        <f t="shared" si="207"/>
        <v>-</v>
      </c>
      <c r="AU170" s="516" t="str">
        <f t="shared" si="207"/>
        <v>-</v>
      </c>
      <c r="AV170" s="516" t="str">
        <f t="shared" si="207"/>
        <v>-</v>
      </c>
      <c r="AW170" s="516" t="str">
        <f t="shared" si="207"/>
        <v>-</v>
      </c>
      <c r="AX170" s="516" t="str">
        <f t="shared" si="208"/>
        <v>-</v>
      </c>
      <c r="AY170" s="516" t="str">
        <f t="shared" si="208"/>
        <v>-</v>
      </c>
      <c r="AZ170" s="516" t="str">
        <f t="shared" si="208"/>
        <v>-</v>
      </c>
      <c r="BA170" s="516" t="str">
        <f t="shared" si="208"/>
        <v>-</v>
      </c>
      <c r="BB170" s="516" t="str">
        <f t="shared" si="208"/>
        <v>-</v>
      </c>
      <c r="BC170" s="516" t="str">
        <f t="shared" si="208"/>
        <v>-</v>
      </c>
      <c r="BD170" s="516" t="str">
        <f t="shared" si="208"/>
        <v>-</v>
      </c>
      <c r="BE170" s="516" t="str">
        <f t="shared" si="208"/>
        <v>-</v>
      </c>
      <c r="BF170" s="516" t="str">
        <f t="shared" si="208"/>
        <v>-</v>
      </c>
      <c r="BG170" s="516" t="str">
        <f t="shared" si="208"/>
        <v>-</v>
      </c>
      <c r="BH170" s="516" t="str">
        <f t="shared" si="209"/>
        <v>-</v>
      </c>
      <c r="BI170" s="516" t="str">
        <f t="shared" si="209"/>
        <v>-</v>
      </c>
      <c r="BJ170" s="516" t="str">
        <f t="shared" si="209"/>
        <v>-</v>
      </c>
      <c r="BK170" s="516" t="str">
        <f t="shared" si="209"/>
        <v>-</v>
      </c>
      <c r="BL170" s="516" t="str">
        <f t="shared" si="209"/>
        <v>-</v>
      </c>
      <c r="BM170" s="516" t="str">
        <f t="shared" si="209"/>
        <v>-</v>
      </c>
      <c r="BN170" s="516" t="str">
        <f t="shared" si="209"/>
        <v>-</v>
      </c>
      <c r="BO170" s="516" t="str">
        <f t="shared" si="209"/>
        <v>-</v>
      </c>
      <c r="BP170" s="516" t="str">
        <f t="shared" si="209"/>
        <v>-</v>
      </c>
      <c r="BQ170" s="516" t="str">
        <f t="shared" si="209"/>
        <v>-</v>
      </c>
      <c r="BR170" s="516" t="str">
        <f t="shared" si="183"/>
        <v>-------</v>
      </c>
      <c r="BS170" s="516" t="str">
        <f t="shared" si="184"/>
        <v>-</v>
      </c>
      <c r="BT170" s="454" t="str">
        <f>IF(INDEX(BR:BR,ROW())&lt;&gt;"-------",VLOOKUP($BR170,'CS Protocol Def'!$B:$O,12,FALSE),"-")</f>
        <v>-</v>
      </c>
      <c r="BU170" s="454" t="str">
        <f>IF(INDEX(BR:BR,ROW())&lt;&gt;"-------",VLOOKUP(INDEX(BR:BR,ROW()),'CS Protocol Def'!$B:$O,13,FALSE),"-")</f>
        <v>-</v>
      </c>
      <c r="BV170" s="454" t="str">
        <f>IF(INDEX(BR:BR,ROW())&lt;&gt;"-------",VLOOKUP($BR170,'CS Protocol Def'!$B:$P,15,FALSE),"-")</f>
        <v>-</v>
      </c>
      <c r="BW170" s="455" t="str">
        <f t="shared" si="185"/>
        <v>-</v>
      </c>
      <c r="BX170" s="515" t="str">
        <f>IF(INDEX(BR:BR,ROW())&lt;&gt;"-------",VLOOKUP($BR170,'CS Protocol Def'!$B:$Q,16,FALSE),"-")</f>
        <v>-</v>
      </c>
      <c r="BY170" s="455" t="str">
        <f>IF(INDEX(BR:BR,ROW())&lt;&gt;"-------",VLOOKUP(TEXT(BIN2DEC(CONCATENATE(K170,L170,M170,N170,O170,P170,Q170,R170,S170,T170)),"#"),'Country Codes'!A:B,2,FALSE),"-")</f>
        <v>-</v>
      </c>
      <c r="BZ170" s="491" t="str">
        <f>IF(BT170=BZ$3,VLOOKUP(CONCATENATE(X170,Y170,Z170,AA170,AB170,AC170),Characters!$B$3:$F$41,5,FALSE)&amp;
VLOOKUP(CONCATENATE(AD170,AE170,AF170,AG170,AH170,AI170),Characters!$B$3:$F$41,5,FALSE)&amp;
VLOOKUP(CONCATENATE(AJ170,AK170,AL170,AM170,AN170,AO170),Characters!$B$3:$F$41,5,FALSE)&amp;
VLOOKUP(CONCATENATE(AP170,AQ170,AR170,AS170,AT170,AU170),Characters!$B$3:$F$41,5,FALSE)&amp;
VLOOKUP(CONCATENATE(AV170,AW170,AX170,AY170,AZ170,BA170),Characters!$B$3:$F$41,5,FALSE)&amp;
VLOOKUP(CONCATENATE(BB170,BC170,BD170,BE170,BF170,BG170),Characters!$B$3:$F$41,5,FALSE)&amp;
VLOOKUP(CONCATENATE(BH170,BI170,BJ170,BK170,BL170,BM170),Characters!$B$3:$F$41,5,FALSE),"-")</f>
        <v>-</v>
      </c>
      <c r="CA170" s="471" t="str">
        <f t="shared" si="159"/>
        <v>-</v>
      </c>
      <c r="CB170" s="473" t="str">
        <f t="shared" si="160"/>
        <v>-</v>
      </c>
      <c r="CC170" s="475" t="str">
        <f t="shared" si="161"/>
        <v>-</v>
      </c>
      <c r="CD170" s="476" t="str">
        <f t="shared" si="162"/>
        <v>-</v>
      </c>
      <c r="CE170" s="476" t="str">
        <f t="shared" si="163"/>
        <v>-</v>
      </c>
      <c r="CF170" s="476" t="str">
        <f t="shared" si="164"/>
        <v>-</v>
      </c>
      <c r="CG170" s="476" t="str">
        <f t="shared" si="165"/>
        <v>-</v>
      </c>
      <c r="CH170" s="478" t="str">
        <f t="shared" si="166"/>
        <v>-</v>
      </c>
      <c r="CI170" s="480" t="str">
        <f t="shared" si="167"/>
        <v>-</v>
      </c>
      <c r="CJ170" s="480" t="str">
        <f t="shared" si="168"/>
        <v>-</v>
      </c>
      <c r="CK170" s="480" t="str">
        <f t="shared" si="169"/>
        <v>-</v>
      </c>
      <c r="CL170" s="480" t="str">
        <f t="shared" si="170"/>
        <v>-</v>
      </c>
      <c r="CM170" s="482" t="str">
        <f t="shared" si="171"/>
        <v>-</v>
      </c>
      <c r="CN170" s="483" t="str">
        <f t="shared" si="172"/>
        <v>-</v>
      </c>
      <c r="CO170" s="483" t="str">
        <f t="shared" si="173"/>
        <v>-</v>
      </c>
      <c r="CP170" s="483" t="str">
        <f t="shared" si="174"/>
        <v>-</v>
      </c>
      <c r="CQ170" s="493" t="str">
        <f t="shared" si="175"/>
        <v>-</v>
      </c>
      <c r="CR170" s="487" t="str">
        <f t="shared" si="176"/>
        <v>-</v>
      </c>
      <c r="CS170" s="490" t="str">
        <f t="shared" si="177"/>
        <v>-</v>
      </c>
      <c r="CT170" s="485" t="str">
        <f t="shared" si="178"/>
        <v>-</v>
      </c>
      <c r="CU170" s="485" t="str">
        <f t="shared" si="179"/>
        <v>-</v>
      </c>
      <c r="CV170" s="489" t="str">
        <f t="shared" si="180"/>
        <v>-</v>
      </c>
    </row>
    <row r="171" spans="6:100" x14ac:dyDescent="0.2">
      <c r="F171" s="495" t="str">
        <f t="shared" si="158"/>
        <v>-</v>
      </c>
      <c r="G171" s="495">
        <f t="shared" si="181"/>
        <v>0</v>
      </c>
      <c r="I171" s="456" t="str">
        <f t="shared" si="182"/>
        <v>-</v>
      </c>
      <c r="J171" s="516" t="str">
        <f t="shared" si="204"/>
        <v>-</v>
      </c>
      <c r="K171" s="516" t="str">
        <f t="shared" si="204"/>
        <v>-</v>
      </c>
      <c r="L171" s="516" t="str">
        <f t="shared" si="204"/>
        <v>-</v>
      </c>
      <c r="M171" s="516" t="str">
        <f t="shared" si="204"/>
        <v>-</v>
      </c>
      <c r="N171" s="516" t="str">
        <f t="shared" si="204"/>
        <v>-</v>
      </c>
      <c r="O171" s="516" t="str">
        <f t="shared" si="204"/>
        <v>-</v>
      </c>
      <c r="P171" s="516" t="str">
        <f t="shared" si="204"/>
        <v>-</v>
      </c>
      <c r="Q171" s="516" t="str">
        <f t="shared" si="204"/>
        <v>-</v>
      </c>
      <c r="R171" s="516" t="str">
        <f t="shared" si="204"/>
        <v>-</v>
      </c>
      <c r="S171" s="516" t="str">
        <f t="shared" si="204"/>
        <v>-</v>
      </c>
      <c r="T171" s="516" t="str">
        <f t="shared" si="205"/>
        <v>-</v>
      </c>
      <c r="U171" s="516" t="str">
        <f t="shared" si="205"/>
        <v>-</v>
      </c>
      <c r="V171" s="516" t="str">
        <f t="shared" si="205"/>
        <v>-</v>
      </c>
      <c r="W171" s="516" t="str">
        <f t="shared" si="205"/>
        <v>-</v>
      </c>
      <c r="X171" s="516" t="str">
        <f t="shared" si="205"/>
        <v>-</v>
      </c>
      <c r="Y171" s="516" t="str">
        <f t="shared" si="205"/>
        <v>-</v>
      </c>
      <c r="Z171" s="516" t="str">
        <f t="shared" si="205"/>
        <v>-</v>
      </c>
      <c r="AA171" s="516" t="str">
        <f t="shared" si="205"/>
        <v>-</v>
      </c>
      <c r="AB171" s="516" t="str">
        <f t="shared" si="205"/>
        <v>-</v>
      </c>
      <c r="AC171" s="516" t="str">
        <f t="shared" si="205"/>
        <v>-</v>
      </c>
      <c r="AD171" s="516" t="str">
        <f t="shared" si="206"/>
        <v>-</v>
      </c>
      <c r="AE171" s="516" t="str">
        <f t="shared" si="206"/>
        <v>-</v>
      </c>
      <c r="AF171" s="516" t="str">
        <f t="shared" si="206"/>
        <v>-</v>
      </c>
      <c r="AG171" s="516" t="str">
        <f t="shared" si="206"/>
        <v>-</v>
      </c>
      <c r="AH171" s="516" t="str">
        <f t="shared" si="206"/>
        <v>-</v>
      </c>
      <c r="AI171" s="516" t="str">
        <f t="shared" si="206"/>
        <v>-</v>
      </c>
      <c r="AJ171" s="516" t="str">
        <f t="shared" si="206"/>
        <v>-</v>
      </c>
      <c r="AK171" s="516" t="str">
        <f t="shared" si="206"/>
        <v>-</v>
      </c>
      <c r="AL171" s="516" t="str">
        <f t="shared" si="206"/>
        <v>-</v>
      </c>
      <c r="AM171" s="516" t="str">
        <f t="shared" si="206"/>
        <v>-</v>
      </c>
      <c r="AN171" s="516" t="str">
        <f t="shared" si="207"/>
        <v>-</v>
      </c>
      <c r="AO171" s="516" t="str">
        <f t="shared" si="207"/>
        <v>-</v>
      </c>
      <c r="AP171" s="516" t="str">
        <f t="shared" si="207"/>
        <v>-</v>
      </c>
      <c r="AQ171" s="516" t="str">
        <f t="shared" si="207"/>
        <v>-</v>
      </c>
      <c r="AR171" s="516" t="str">
        <f t="shared" si="207"/>
        <v>-</v>
      </c>
      <c r="AS171" s="516" t="str">
        <f t="shared" si="207"/>
        <v>-</v>
      </c>
      <c r="AT171" s="516" t="str">
        <f t="shared" si="207"/>
        <v>-</v>
      </c>
      <c r="AU171" s="516" t="str">
        <f t="shared" si="207"/>
        <v>-</v>
      </c>
      <c r="AV171" s="516" t="str">
        <f t="shared" si="207"/>
        <v>-</v>
      </c>
      <c r="AW171" s="516" t="str">
        <f t="shared" si="207"/>
        <v>-</v>
      </c>
      <c r="AX171" s="516" t="str">
        <f t="shared" si="208"/>
        <v>-</v>
      </c>
      <c r="AY171" s="516" t="str">
        <f t="shared" si="208"/>
        <v>-</v>
      </c>
      <c r="AZ171" s="516" t="str">
        <f t="shared" si="208"/>
        <v>-</v>
      </c>
      <c r="BA171" s="516" t="str">
        <f t="shared" si="208"/>
        <v>-</v>
      </c>
      <c r="BB171" s="516" t="str">
        <f t="shared" si="208"/>
        <v>-</v>
      </c>
      <c r="BC171" s="516" t="str">
        <f t="shared" si="208"/>
        <v>-</v>
      </c>
      <c r="BD171" s="516" t="str">
        <f t="shared" si="208"/>
        <v>-</v>
      </c>
      <c r="BE171" s="516" t="str">
        <f t="shared" si="208"/>
        <v>-</v>
      </c>
      <c r="BF171" s="516" t="str">
        <f t="shared" si="208"/>
        <v>-</v>
      </c>
      <c r="BG171" s="516" t="str">
        <f t="shared" si="208"/>
        <v>-</v>
      </c>
      <c r="BH171" s="516" t="str">
        <f t="shared" si="209"/>
        <v>-</v>
      </c>
      <c r="BI171" s="516" t="str">
        <f t="shared" si="209"/>
        <v>-</v>
      </c>
      <c r="BJ171" s="516" t="str">
        <f t="shared" si="209"/>
        <v>-</v>
      </c>
      <c r="BK171" s="516" t="str">
        <f t="shared" si="209"/>
        <v>-</v>
      </c>
      <c r="BL171" s="516" t="str">
        <f t="shared" si="209"/>
        <v>-</v>
      </c>
      <c r="BM171" s="516" t="str">
        <f t="shared" si="209"/>
        <v>-</v>
      </c>
      <c r="BN171" s="516" t="str">
        <f t="shared" si="209"/>
        <v>-</v>
      </c>
      <c r="BO171" s="516" t="str">
        <f t="shared" si="209"/>
        <v>-</v>
      </c>
      <c r="BP171" s="516" t="str">
        <f t="shared" si="209"/>
        <v>-</v>
      </c>
      <c r="BQ171" s="516" t="str">
        <f t="shared" si="209"/>
        <v>-</v>
      </c>
      <c r="BR171" s="516" t="str">
        <f t="shared" si="183"/>
        <v>-------</v>
      </c>
      <c r="BS171" s="516" t="str">
        <f t="shared" si="184"/>
        <v>-</v>
      </c>
      <c r="BT171" s="454" t="str">
        <f>IF(INDEX(BR:BR,ROW())&lt;&gt;"-------",VLOOKUP($BR171,'CS Protocol Def'!$B:$O,12,FALSE),"-")</f>
        <v>-</v>
      </c>
      <c r="BU171" s="454" t="str">
        <f>IF(INDEX(BR:BR,ROW())&lt;&gt;"-------",VLOOKUP(INDEX(BR:BR,ROW()),'CS Protocol Def'!$B:$O,13,FALSE),"-")</f>
        <v>-</v>
      </c>
      <c r="BV171" s="454" t="str">
        <f>IF(INDEX(BR:BR,ROW())&lt;&gt;"-------",VLOOKUP($BR171,'CS Protocol Def'!$B:$P,15,FALSE),"-")</f>
        <v>-</v>
      </c>
      <c r="BW171" s="455" t="str">
        <f t="shared" si="185"/>
        <v>-</v>
      </c>
      <c r="BX171" s="515" t="str">
        <f>IF(INDEX(BR:BR,ROW())&lt;&gt;"-------",VLOOKUP($BR171,'CS Protocol Def'!$B:$Q,16,FALSE),"-")</f>
        <v>-</v>
      </c>
      <c r="BY171" s="455" t="str">
        <f>IF(INDEX(BR:BR,ROW())&lt;&gt;"-------",VLOOKUP(TEXT(BIN2DEC(CONCATENATE(K171,L171,M171,N171,O171,P171,Q171,R171,S171,T171)),"#"),'Country Codes'!A:B,2,FALSE),"-")</f>
        <v>-</v>
      </c>
      <c r="BZ171" s="491" t="str">
        <f>IF(BT171=BZ$3,VLOOKUP(CONCATENATE(X171,Y171,Z171,AA171,AB171,AC171),Characters!$B$3:$F$41,5,FALSE)&amp;
VLOOKUP(CONCATENATE(AD171,AE171,AF171,AG171,AH171,AI171),Characters!$B$3:$F$41,5,FALSE)&amp;
VLOOKUP(CONCATENATE(AJ171,AK171,AL171,AM171,AN171,AO171),Characters!$B$3:$F$41,5,FALSE)&amp;
VLOOKUP(CONCATENATE(AP171,AQ171,AR171,AS171,AT171,AU171),Characters!$B$3:$F$41,5,FALSE)&amp;
VLOOKUP(CONCATENATE(AV171,AW171,AX171,AY171,AZ171,BA171),Characters!$B$3:$F$41,5,FALSE)&amp;
VLOOKUP(CONCATENATE(BB171,BC171,BD171,BE171,BF171,BG171),Characters!$B$3:$F$41,5,FALSE)&amp;
VLOOKUP(CONCATENATE(BH171,BI171,BJ171,BK171,BL171,BM171),Characters!$B$3:$F$41,5,FALSE),"-")</f>
        <v>-</v>
      </c>
      <c r="CA171" s="471" t="str">
        <f t="shared" si="159"/>
        <v>-</v>
      </c>
      <c r="CB171" s="473" t="str">
        <f t="shared" si="160"/>
        <v>-</v>
      </c>
      <c r="CC171" s="475" t="str">
        <f t="shared" si="161"/>
        <v>-</v>
      </c>
      <c r="CD171" s="476" t="str">
        <f t="shared" si="162"/>
        <v>-</v>
      </c>
      <c r="CE171" s="476" t="str">
        <f t="shared" si="163"/>
        <v>-</v>
      </c>
      <c r="CF171" s="476" t="str">
        <f t="shared" si="164"/>
        <v>-</v>
      </c>
      <c r="CG171" s="476" t="str">
        <f t="shared" si="165"/>
        <v>-</v>
      </c>
      <c r="CH171" s="478" t="str">
        <f t="shared" si="166"/>
        <v>-</v>
      </c>
      <c r="CI171" s="480" t="str">
        <f t="shared" si="167"/>
        <v>-</v>
      </c>
      <c r="CJ171" s="480" t="str">
        <f t="shared" si="168"/>
        <v>-</v>
      </c>
      <c r="CK171" s="480" t="str">
        <f t="shared" si="169"/>
        <v>-</v>
      </c>
      <c r="CL171" s="480" t="str">
        <f t="shared" si="170"/>
        <v>-</v>
      </c>
      <c r="CM171" s="482" t="str">
        <f t="shared" si="171"/>
        <v>-</v>
      </c>
      <c r="CN171" s="483" t="str">
        <f t="shared" si="172"/>
        <v>-</v>
      </c>
      <c r="CO171" s="483" t="str">
        <f t="shared" si="173"/>
        <v>-</v>
      </c>
      <c r="CP171" s="483" t="str">
        <f t="shared" si="174"/>
        <v>-</v>
      </c>
      <c r="CQ171" s="493" t="str">
        <f t="shared" si="175"/>
        <v>-</v>
      </c>
      <c r="CR171" s="487" t="str">
        <f t="shared" si="176"/>
        <v>-</v>
      </c>
      <c r="CS171" s="490" t="str">
        <f t="shared" si="177"/>
        <v>-</v>
      </c>
      <c r="CT171" s="485" t="str">
        <f t="shared" si="178"/>
        <v>-</v>
      </c>
      <c r="CU171" s="485" t="str">
        <f t="shared" si="179"/>
        <v>-</v>
      </c>
      <c r="CV171" s="489" t="str">
        <f t="shared" si="180"/>
        <v>-</v>
      </c>
    </row>
    <row r="172" spans="6:100" x14ac:dyDescent="0.2">
      <c r="F172" s="495" t="str">
        <f t="shared" si="158"/>
        <v>-</v>
      </c>
      <c r="G172" s="495">
        <f t="shared" si="181"/>
        <v>0</v>
      </c>
      <c r="I172" s="456" t="str">
        <f t="shared" si="182"/>
        <v>-</v>
      </c>
      <c r="J172" s="516" t="str">
        <f t="shared" si="204"/>
        <v>-</v>
      </c>
      <c r="K172" s="516" t="str">
        <f t="shared" si="204"/>
        <v>-</v>
      </c>
      <c r="L172" s="516" t="str">
        <f t="shared" si="204"/>
        <v>-</v>
      </c>
      <c r="M172" s="516" t="str">
        <f t="shared" si="204"/>
        <v>-</v>
      </c>
      <c r="N172" s="516" t="str">
        <f t="shared" si="204"/>
        <v>-</v>
      </c>
      <c r="O172" s="516" t="str">
        <f t="shared" si="204"/>
        <v>-</v>
      </c>
      <c r="P172" s="516" t="str">
        <f t="shared" si="204"/>
        <v>-</v>
      </c>
      <c r="Q172" s="516" t="str">
        <f t="shared" si="204"/>
        <v>-</v>
      </c>
      <c r="R172" s="516" t="str">
        <f t="shared" si="204"/>
        <v>-</v>
      </c>
      <c r="S172" s="516" t="str">
        <f t="shared" si="204"/>
        <v>-</v>
      </c>
      <c r="T172" s="516" t="str">
        <f t="shared" si="205"/>
        <v>-</v>
      </c>
      <c r="U172" s="516" t="str">
        <f t="shared" si="205"/>
        <v>-</v>
      </c>
      <c r="V172" s="516" t="str">
        <f t="shared" si="205"/>
        <v>-</v>
      </c>
      <c r="W172" s="516" t="str">
        <f t="shared" si="205"/>
        <v>-</v>
      </c>
      <c r="X172" s="516" t="str">
        <f t="shared" si="205"/>
        <v>-</v>
      </c>
      <c r="Y172" s="516" t="str">
        <f t="shared" si="205"/>
        <v>-</v>
      </c>
      <c r="Z172" s="516" t="str">
        <f t="shared" si="205"/>
        <v>-</v>
      </c>
      <c r="AA172" s="516" t="str">
        <f t="shared" si="205"/>
        <v>-</v>
      </c>
      <c r="AB172" s="516" t="str">
        <f t="shared" si="205"/>
        <v>-</v>
      </c>
      <c r="AC172" s="516" t="str">
        <f t="shared" si="205"/>
        <v>-</v>
      </c>
      <c r="AD172" s="516" t="str">
        <f t="shared" si="206"/>
        <v>-</v>
      </c>
      <c r="AE172" s="516" t="str">
        <f t="shared" si="206"/>
        <v>-</v>
      </c>
      <c r="AF172" s="516" t="str">
        <f t="shared" si="206"/>
        <v>-</v>
      </c>
      <c r="AG172" s="516" t="str">
        <f t="shared" si="206"/>
        <v>-</v>
      </c>
      <c r="AH172" s="516" t="str">
        <f t="shared" si="206"/>
        <v>-</v>
      </c>
      <c r="AI172" s="516" t="str">
        <f t="shared" si="206"/>
        <v>-</v>
      </c>
      <c r="AJ172" s="516" t="str">
        <f t="shared" si="206"/>
        <v>-</v>
      </c>
      <c r="AK172" s="516" t="str">
        <f t="shared" si="206"/>
        <v>-</v>
      </c>
      <c r="AL172" s="516" t="str">
        <f t="shared" si="206"/>
        <v>-</v>
      </c>
      <c r="AM172" s="516" t="str">
        <f t="shared" si="206"/>
        <v>-</v>
      </c>
      <c r="AN172" s="516" t="str">
        <f t="shared" si="207"/>
        <v>-</v>
      </c>
      <c r="AO172" s="516" t="str">
        <f t="shared" si="207"/>
        <v>-</v>
      </c>
      <c r="AP172" s="516" t="str">
        <f t="shared" si="207"/>
        <v>-</v>
      </c>
      <c r="AQ172" s="516" t="str">
        <f t="shared" si="207"/>
        <v>-</v>
      </c>
      <c r="AR172" s="516" t="str">
        <f t="shared" si="207"/>
        <v>-</v>
      </c>
      <c r="AS172" s="516" t="str">
        <f t="shared" si="207"/>
        <v>-</v>
      </c>
      <c r="AT172" s="516" t="str">
        <f t="shared" si="207"/>
        <v>-</v>
      </c>
      <c r="AU172" s="516" t="str">
        <f t="shared" si="207"/>
        <v>-</v>
      </c>
      <c r="AV172" s="516" t="str">
        <f t="shared" si="207"/>
        <v>-</v>
      </c>
      <c r="AW172" s="516" t="str">
        <f t="shared" si="207"/>
        <v>-</v>
      </c>
      <c r="AX172" s="516" t="str">
        <f t="shared" si="208"/>
        <v>-</v>
      </c>
      <c r="AY172" s="516" t="str">
        <f t="shared" si="208"/>
        <v>-</v>
      </c>
      <c r="AZ172" s="516" t="str">
        <f t="shared" si="208"/>
        <v>-</v>
      </c>
      <c r="BA172" s="516" t="str">
        <f t="shared" si="208"/>
        <v>-</v>
      </c>
      <c r="BB172" s="516" t="str">
        <f t="shared" si="208"/>
        <v>-</v>
      </c>
      <c r="BC172" s="516" t="str">
        <f t="shared" si="208"/>
        <v>-</v>
      </c>
      <c r="BD172" s="516" t="str">
        <f t="shared" si="208"/>
        <v>-</v>
      </c>
      <c r="BE172" s="516" t="str">
        <f t="shared" si="208"/>
        <v>-</v>
      </c>
      <c r="BF172" s="516" t="str">
        <f t="shared" si="208"/>
        <v>-</v>
      </c>
      <c r="BG172" s="516" t="str">
        <f t="shared" si="208"/>
        <v>-</v>
      </c>
      <c r="BH172" s="516" t="str">
        <f t="shared" si="209"/>
        <v>-</v>
      </c>
      <c r="BI172" s="516" t="str">
        <f t="shared" si="209"/>
        <v>-</v>
      </c>
      <c r="BJ172" s="516" t="str">
        <f t="shared" si="209"/>
        <v>-</v>
      </c>
      <c r="BK172" s="516" t="str">
        <f t="shared" si="209"/>
        <v>-</v>
      </c>
      <c r="BL172" s="516" t="str">
        <f t="shared" si="209"/>
        <v>-</v>
      </c>
      <c r="BM172" s="516" t="str">
        <f t="shared" si="209"/>
        <v>-</v>
      </c>
      <c r="BN172" s="516" t="str">
        <f t="shared" si="209"/>
        <v>-</v>
      </c>
      <c r="BO172" s="516" t="str">
        <f t="shared" si="209"/>
        <v>-</v>
      </c>
      <c r="BP172" s="516" t="str">
        <f t="shared" si="209"/>
        <v>-</v>
      </c>
      <c r="BQ172" s="516" t="str">
        <f t="shared" si="209"/>
        <v>-</v>
      </c>
      <c r="BR172" s="516" t="str">
        <f t="shared" si="183"/>
        <v>-------</v>
      </c>
      <c r="BS172" s="516" t="str">
        <f t="shared" si="184"/>
        <v>-</v>
      </c>
      <c r="BT172" s="454" t="str">
        <f>IF(INDEX(BR:BR,ROW())&lt;&gt;"-------",VLOOKUP($BR172,'CS Protocol Def'!$B:$O,12,FALSE),"-")</f>
        <v>-</v>
      </c>
      <c r="BU172" s="454" t="str">
        <f>IF(INDEX(BR:BR,ROW())&lt;&gt;"-------",VLOOKUP(INDEX(BR:BR,ROW()),'CS Protocol Def'!$B:$O,13,FALSE),"-")</f>
        <v>-</v>
      </c>
      <c r="BV172" s="454" t="str">
        <f>IF(INDEX(BR:BR,ROW())&lt;&gt;"-------",VLOOKUP($BR172,'CS Protocol Def'!$B:$P,15,FALSE),"-")</f>
        <v>-</v>
      </c>
      <c r="BW172" s="455" t="str">
        <f t="shared" si="185"/>
        <v>-</v>
      </c>
      <c r="BX172" s="515" t="str">
        <f>IF(INDEX(BR:BR,ROW())&lt;&gt;"-------",VLOOKUP($BR172,'CS Protocol Def'!$B:$Q,16,FALSE),"-")</f>
        <v>-</v>
      </c>
      <c r="BY172" s="455" t="str">
        <f>IF(INDEX(BR:BR,ROW())&lt;&gt;"-------",VLOOKUP(TEXT(BIN2DEC(CONCATENATE(K172,L172,M172,N172,O172,P172,Q172,R172,S172,T172)),"#"),'Country Codes'!A:B,2,FALSE),"-")</f>
        <v>-</v>
      </c>
      <c r="BZ172" s="491" t="str">
        <f>IF(BT172=BZ$3,VLOOKUP(CONCATENATE(X172,Y172,Z172,AA172,AB172,AC172),Characters!$B$3:$F$41,5,FALSE)&amp;
VLOOKUP(CONCATENATE(AD172,AE172,AF172,AG172,AH172,AI172),Characters!$B$3:$F$41,5,FALSE)&amp;
VLOOKUP(CONCATENATE(AJ172,AK172,AL172,AM172,AN172,AO172),Characters!$B$3:$F$41,5,FALSE)&amp;
VLOOKUP(CONCATENATE(AP172,AQ172,AR172,AS172,AT172,AU172),Characters!$B$3:$F$41,5,FALSE)&amp;
VLOOKUP(CONCATENATE(AV172,AW172,AX172,AY172,AZ172,BA172),Characters!$B$3:$F$41,5,FALSE)&amp;
VLOOKUP(CONCATENATE(BB172,BC172,BD172,BE172,BF172,BG172),Characters!$B$3:$F$41,5,FALSE)&amp;
VLOOKUP(CONCATENATE(BH172,BI172,BJ172,BK172,BL172,BM172),Characters!$B$3:$F$41,5,FALSE),"-")</f>
        <v>-</v>
      </c>
      <c r="CA172" s="471" t="str">
        <f t="shared" si="159"/>
        <v>-</v>
      </c>
      <c r="CB172" s="473" t="str">
        <f t="shared" si="160"/>
        <v>-</v>
      </c>
      <c r="CC172" s="475" t="str">
        <f t="shared" si="161"/>
        <v>-</v>
      </c>
      <c r="CD172" s="476" t="str">
        <f t="shared" si="162"/>
        <v>-</v>
      </c>
      <c r="CE172" s="476" t="str">
        <f t="shared" si="163"/>
        <v>-</v>
      </c>
      <c r="CF172" s="476" t="str">
        <f t="shared" si="164"/>
        <v>-</v>
      </c>
      <c r="CG172" s="476" t="str">
        <f t="shared" si="165"/>
        <v>-</v>
      </c>
      <c r="CH172" s="478" t="str">
        <f t="shared" si="166"/>
        <v>-</v>
      </c>
      <c r="CI172" s="480" t="str">
        <f t="shared" si="167"/>
        <v>-</v>
      </c>
      <c r="CJ172" s="480" t="str">
        <f t="shared" si="168"/>
        <v>-</v>
      </c>
      <c r="CK172" s="480" t="str">
        <f t="shared" si="169"/>
        <v>-</v>
      </c>
      <c r="CL172" s="480" t="str">
        <f t="shared" si="170"/>
        <v>-</v>
      </c>
      <c r="CM172" s="482" t="str">
        <f t="shared" si="171"/>
        <v>-</v>
      </c>
      <c r="CN172" s="483" t="str">
        <f t="shared" si="172"/>
        <v>-</v>
      </c>
      <c r="CO172" s="483" t="str">
        <f t="shared" si="173"/>
        <v>-</v>
      </c>
      <c r="CP172" s="483" t="str">
        <f t="shared" si="174"/>
        <v>-</v>
      </c>
      <c r="CQ172" s="493" t="str">
        <f t="shared" si="175"/>
        <v>-</v>
      </c>
      <c r="CR172" s="487" t="str">
        <f t="shared" si="176"/>
        <v>-</v>
      </c>
      <c r="CS172" s="490" t="str">
        <f t="shared" si="177"/>
        <v>-</v>
      </c>
      <c r="CT172" s="485" t="str">
        <f t="shared" si="178"/>
        <v>-</v>
      </c>
      <c r="CU172" s="485" t="str">
        <f t="shared" si="179"/>
        <v>-</v>
      </c>
      <c r="CV172" s="489" t="str">
        <f t="shared" si="180"/>
        <v>-</v>
      </c>
    </row>
    <row r="173" spans="6:100" x14ac:dyDescent="0.2">
      <c r="F173" s="495" t="str">
        <f t="shared" si="158"/>
        <v>-</v>
      </c>
      <c r="G173" s="495">
        <f t="shared" si="181"/>
        <v>0</v>
      </c>
      <c r="I173" s="456" t="str">
        <f t="shared" si="182"/>
        <v>-</v>
      </c>
      <c r="J173" s="516" t="str">
        <f t="shared" si="204"/>
        <v>-</v>
      </c>
      <c r="K173" s="516" t="str">
        <f t="shared" si="204"/>
        <v>-</v>
      </c>
      <c r="L173" s="516" t="str">
        <f t="shared" si="204"/>
        <v>-</v>
      </c>
      <c r="M173" s="516" t="str">
        <f t="shared" si="204"/>
        <v>-</v>
      </c>
      <c r="N173" s="516" t="str">
        <f t="shared" si="204"/>
        <v>-</v>
      </c>
      <c r="O173" s="516" t="str">
        <f t="shared" si="204"/>
        <v>-</v>
      </c>
      <c r="P173" s="516" t="str">
        <f t="shared" si="204"/>
        <v>-</v>
      </c>
      <c r="Q173" s="516" t="str">
        <f t="shared" si="204"/>
        <v>-</v>
      </c>
      <c r="R173" s="516" t="str">
        <f t="shared" si="204"/>
        <v>-</v>
      </c>
      <c r="S173" s="516" t="str">
        <f t="shared" si="204"/>
        <v>-</v>
      </c>
      <c r="T173" s="516" t="str">
        <f t="shared" si="205"/>
        <v>-</v>
      </c>
      <c r="U173" s="516" t="str">
        <f t="shared" si="205"/>
        <v>-</v>
      </c>
      <c r="V173" s="516" t="str">
        <f t="shared" si="205"/>
        <v>-</v>
      </c>
      <c r="W173" s="516" t="str">
        <f t="shared" si="205"/>
        <v>-</v>
      </c>
      <c r="X173" s="516" t="str">
        <f t="shared" si="205"/>
        <v>-</v>
      </c>
      <c r="Y173" s="516" t="str">
        <f t="shared" si="205"/>
        <v>-</v>
      </c>
      <c r="Z173" s="516" t="str">
        <f t="shared" si="205"/>
        <v>-</v>
      </c>
      <c r="AA173" s="516" t="str">
        <f t="shared" si="205"/>
        <v>-</v>
      </c>
      <c r="AB173" s="516" t="str">
        <f t="shared" si="205"/>
        <v>-</v>
      </c>
      <c r="AC173" s="516" t="str">
        <f t="shared" si="205"/>
        <v>-</v>
      </c>
      <c r="AD173" s="516" t="str">
        <f t="shared" si="206"/>
        <v>-</v>
      </c>
      <c r="AE173" s="516" t="str">
        <f t="shared" si="206"/>
        <v>-</v>
      </c>
      <c r="AF173" s="516" t="str">
        <f t="shared" si="206"/>
        <v>-</v>
      </c>
      <c r="AG173" s="516" t="str">
        <f t="shared" si="206"/>
        <v>-</v>
      </c>
      <c r="AH173" s="516" t="str">
        <f t="shared" si="206"/>
        <v>-</v>
      </c>
      <c r="AI173" s="516" t="str">
        <f t="shared" si="206"/>
        <v>-</v>
      </c>
      <c r="AJ173" s="516" t="str">
        <f t="shared" si="206"/>
        <v>-</v>
      </c>
      <c r="AK173" s="516" t="str">
        <f t="shared" si="206"/>
        <v>-</v>
      </c>
      <c r="AL173" s="516" t="str">
        <f t="shared" si="206"/>
        <v>-</v>
      </c>
      <c r="AM173" s="516" t="str">
        <f t="shared" si="206"/>
        <v>-</v>
      </c>
      <c r="AN173" s="516" t="str">
        <f t="shared" si="207"/>
        <v>-</v>
      </c>
      <c r="AO173" s="516" t="str">
        <f t="shared" si="207"/>
        <v>-</v>
      </c>
      <c r="AP173" s="516" t="str">
        <f t="shared" si="207"/>
        <v>-</v>
      </c>
      <c r="AQ173" s="516" t="str">
        <f t="shared" si="207"/>
        <v>-</v>
      </c>
      <c r="AR173" s="516" t="str">
        <f t="shared" si="207"/>
        <v>-</v>
      </c>
      <c r="AS173" s="516" t="str">
        <f t="shared" si="207"/>
        <v>-</v>
      </c>
      <c r="AT173" s="516" t="str">
        <f t="shared" si="207"/>
        <v>-</v>
      </c>
      <c r="AU173" s="516" t="str">
        <f t="shared" si="207"/>
        <v>-</v>
      </c>
      <c r="AV173" s="516" t="str">
        <f t="shared" si="207"/>
        <v>-</v>
      </c>
      <c r="AW173" s="516" t="str">
        <f t="shared" si="207"/>
        <v>-</v>
      </c>
      <c r="AX173" s="516" t="str">
        <f t="shared" si="208"/>
        <v>-</v>
      </c>
      <c r="AY173" s="516" t="str">
        <f t="shared" si="208"/>
        <v>-</v>
      </c>
      <c r="AZ173" s="516" t="str">
        <f t="shared" si="208"/>
        <v>-</v>
      </c>
      <c r="BA173" s="516" t="str">
        <f t="shared" si="208"/>
        <v>-</v>
      </c>
      <c r="BB173" s="516" t="str">
        <f t="shared" si="208"/>
        <v>-</v>
      </c>
      <c r="BC173" s="516" t="str">
        <f t="shared" si="208"/>
        <v>-</v>
      </c>
      <c r="BD173" s="516" t="str">
        <f t="shared" si="208"/>
        <v>-</v>
      </c>
      <c r="BE173" s="516" t="str">
        <f t="shared" si="208"/>
        <v>-</v>
      </c>
      <c r="BF173" s="516" t="str">
        <f t="shared" si="208"/>
        <v>-</v>
      </c>
      <c r="BG173" s="516" t="str">
        <f t="shared" si="208"/>
        <v>-</v>
      </c>
      <c r="BH173" s="516" t="str">
        <f t="shared" si="209"/>
        <v>-</v>
      </c>
      <c r="BI173" s="516" t="str">
        <f t="shared" si="209"/>
        <v>-</v>
      </c>
      <c r="BJ173" s="516" t="str">
        <f t="shared" si="209"/>
        <v>-</v>
      </c>
      <c r="BK173" s="516" t="str">
        <f t="shared" si="209"/>
        <v>-</v>
      </c>
      <c r="BL173" s="516" t="str">
        <f t="shared" si="209"/>
        <v>-</v>
      </c>
      <c r="BM173" s="516" t="str">
        <f t="shared" si="209"/>
        <v>-</v>
      </c>
      <c r="BN173" s="516" t="str">
        <f t="shared" si="209"/>
        <v>-</v>
      </c>
      <c r="BO173" s="516" t="str">
        <f t="shared" si="209"/>
        <v>-</v>
      </c>
      <c r="BP173" s="516" t="str">
        <f t="shared" si="209"/>
        <v>-</v>
      </c>
      <c r="BQ173" s="516" t="str">
        <f t="shared" si="209"/>
        <v>-</v>
      </c>
      <c r="BR173" s="516" t="str">
        <f t="shared" si="183"/>
        <v>-------</v>
      </c>
      <c r="BS173" s="516" t="str">
        <f t="shared" si="184"/>
        <v>-</v>
      </c>
      <c r="BT173" s="454" t="str">
        <f>IF(INDEX(BR:BR,ROW())&lt;&gt;"-------",VLOOKUP($BR173,'CS Protocol Def'!$B:$O,12,FALSE),"-")</f>
        <v>-</v>
      </c>
      <c r="BU173" s="454" t="str">
        <f>IF(INDEX(BR:BR,ROW())&lt;&gt;"-------",VLOOKUP(INDEX(BR:BR,ROW()),'CS Protocol Def'!$B:$O,13,FALSE),"-")</f>
        <v>-</v>
      </c>
      <c r="BV173" s="454" t="str">
        <f>IF(INDEX(BR:BR,ROW())&lt;&gt;"-------",VLOOKUP($BR173,'CS Protocol Def'!$B:$P,15,FALSE),"-")</f>
        <v>-</v>
      </c>
      <c r="BW173" s="455" t="str">
        <f t="shared" si="185"/>
        <v>-</v>
      </c>
      <c r="BX173" s="515" t="str">
        <f>IF(INDEX(BR:BR,ROW())&lt;&gt;"-------",VLOOKUP($BR173,'CS Protocol Def'!$B:$Q,16,FALSE),"-")</f>
        <v>-</v>
      </c>
      <c r="BY173" s="455" t="str">
        <f>IF(INDEX(BR:BR,ROW())&lt;&gt;"-------",VLOOKUP(TEXT(BIN2DEC(CONCATENATE(K173,L173,M173,N173,O173,P173,Q173,R173,S173,T173)),"#"),'Country Codes'!A:B,2,FALSE),"-")</f>
        <v>-</v>
      </c>
      <c r="BZ173" s="491" t="str">
        <f>IF(BT173=BZ$3,VLOOKUP(CONCATENATE(X173,Y173,Z173,AA173,AB173,AC173),Characters!$B$3:$F$41,5,FALSE)&amp;
VLOOKUP(CONCATENATE(AD173,AE173,AF173,AG173,AH173,AI173),Characters!$B$3:$F$41,5,FALSE)&amp;
VLOOKUP(CONCATENATE(AJ173,AK173,AL173,AM173,AN173,AO173),Characters!$B$3:$F$41,5,FALSE)&amp;
VLOOKUP(CONCATENATE(AP173,AQ173,AR173,AS173,AT173,AU173),Characters!$B$3:$F$41,5,FALSE)&amp;
VLOOKUP(CONCATENATE(AV173,AW173,AX173,AY173,AZ173,BA173),Characters!$B$3:$F$41,5,FALSE)&amp;
VLOOKUP(CONCATENATE(BB173,BC173,BD173,BE173,BF173,BG173),Characters!$B$3:$F$41,5,FALSE)&amp;
VLOOKUP(CONCATENATE(BH173,BI173,BJ173,BK173,BL173,BM173),Characters!$B$3:$F$41,5,FALSE),"-")</f>
        <v>-</v>
      </c>
      <c r="CA173" s="471" t="str">
        <f t="shared" si="159"/>
        <v>-</v>
      </c>
      <c r="CB173" s="473" t="str">
        <f t="shared" si="160"/>
        <v>-</v>
      </c>
      <c r="CC173" s="475" t="str">
        <f t="shared" si="161"/>
        <v>-</v>
      </c>
      <c r="CD173" s="476" t="str">
        <f t="shared" si="162"/>
        <v>-</v>
      </c>
      <c r="CE173" s="476" t="str">
        <f t="shared" si="163"/>
        <v>-</v>
      </c>
      <c r="CF173" s="476" t="str">
        <f t="shared" si="164"/>
        <v>-</v>
      </c>
      <c r="CG173" s="476" t="str">
        <f t="shared" si="165"/>
        <v>-</v>
      </c>
      <c r="CH173" s="478" t="str">
        <f t="shared" si="166"/>
        <v>-</v>
      </c>
      <c r="CI173" s="480" t="str">
        <f t="shared" si="167"/>
        <v>-</v>
      </c>
      <c r="CJ173" s="480" t="str">
        <f t="shared" si="168"/>
        <v>-</v>
      </c>
      <c r="CK173" s="480" t="str">
        <f t="shared" si="169"/>
        <v>-</v>
      </c>
      <c r="CL173" s="480" t="str">
        <f t="shared" si="170"/>
        <v>-</v>
      </c>
      <c r="CM173" s="482" t="str">
        <f t="shared" si="171"/>
        <v>-</v>
      </c>
      <c r="CN173" s="483" t="str">
        <f t="shared" si="172"/>
        <v>-</v>
      </c>
      <c r="CO173" s="483" t="str">
        <f t="shared" si="173"/>
        <v>-</v>
      </c>
      <c r="CP173" s="483" t="str">
        <f t="shared" si="174"/>
        <v>-</v>
      </c>
      <c r="CQ173" s="493" t="str">
        <f t="shared" si="175"/>
        <v>-</v>
      </c>
      <c r="CR173" s="487" t="str">
        <f t="shared" si="176"/>
        <v>-</v>
      </c>
      <c r="CS173" s="490" t="str">
        <f t="shared" si="177"/>
        <v>-</v>
      </c>
      <c r="CT173" s="485" t="str">
        <f t="shared" si="178"/>
        <v>-</v>
      </c>
      <c r="CU173" s="485" t="str">
        <f t="shared" si="179"/>
        <v>-</v>
      </c>
      <c r="CV173" s="489" t="str">
        <f t="shared" si="180"/>
        <v>-</v>
      </c>
    </row>
    <row r="174" spans="6:100" x14ac:dyDescent="0.2">
      <c r="F174" s="495" t="str">
        <f t="shared" si="158"/>
        <v>-</v>
      </c>
      <c r="G174" s="495">
        <f t="shared" si="181"/>
        <v>0</v>
      </c>
      <c r="I174" s="456" t="str">
        <f t="shared" si="182"/>
        <v>-</v>
      </c>
      <c r="J174" s="516" t="str">
        <f t="shared" si="204"/>
        <v>-</v>
      </c>
      <c r="K174" s="516" t="str">
        <f t="shared" si="204"/>
        <v>-</v>
      </c>
      <c r="L174" s="516" t="str">
        <f t="shared" si="204"/>
        <v>-</v>
      </c>
      <c r="M174" s="516" t="str">
        <f t="shared" si="204"/>
        <v>-</v>
      </c>
      <c r="N174" s="516" t="str">
        <f t="shared" si="204"/>
        <v>-</v>
      </c>
      <c r="O174" s="516" t="str">
        <f t="shared" si="204"/>
        <v>-</v>
      </c>
      <c r="P174" s="516" t="str">
        <f t="shared" si="204"/>
        <v>-</v>
      </c>
      <c r="Q174" s="516" t="str">
        <f t="shared" si="204"/>
        <v>-</v>
      </c>
      <c r="R174" s="516" t="str">
        <f t="shared" si="204"/>
        <v>-</v>
      </c>
      <c r="S174" s="516" t="str">
        <f t="shared" si="204"/>
        <v>-</v>
      </c>
      <c r="T174" s="516" t="str">
        <f t="shared" si="205"/>
        <v>-</v>
      </c>
      <c r="U174" s="516" t="str">
        <f t="shared" si="205"/>
        <v>-</v>
      </c>
      <c r="V174" s="516" t="str">
        <f t="shared" si="205"/>
        <v>-</v>
      </c>
      <c r="W174" s="516" t="str">
        <f t="shared" si="205"/>
        <v>-</v>
      </c>
      <c r="X174" s="516" t="str">
        <f t="shared" si="205"/>
        <v>-</v>
      </c>
      <c r="Y174" s="516" t="str">
        <f t="shared" si="205"/>
        <v>-</v>
      </c>
      <c r="Z174" s="516" t="str">
        <f t="shared" si="205"/>
        <v>-</v>
      </c>
      <c r="AA174" s="516" t="str">
        <f t="shared" si="205"/>
        <v>-</v>
      </c>
      <c r="AB174" s="516" t="str">
        <f t="shared" si="205"/>
        <v>-</v>
      </c>
      <c r="AC174" s="516" t="str">
        <f t="shared" si="205"/>
        <v>-</v>
      </c>
      <c r="AD174" s="516" t="str">
        <f t="shared" si="206"/>
        <v>-</v>
      </c>
      <c r="AE174" s="516" t="str">
        <f t="shared" si="206"/>
        <v>-</v>
      </c>
      <c r="AF174" s="516" t="str">
        <f t="shared" si="206"/>
        <v>-</v>
      </c>
      <c r="AG174" s="516" t="str">
        <f t="shared" si="206"/>
        <v>-</v>
      </c>
      <c r="AH174" s="516" t="str">
        <f t="shared" si="206"/>
        <v>-</v>
      </c>
      <c r="AI174" s="516" t="str">
        <f t="shared" si="206"/>
        <v>-</v>
      </c>
      <c r="AJ174" s="516" t="str">
        <f t="shared" si="206"/>
        <v>-</v>
      </c>
      <c r="AK174" s="516" t="str">
        <f t="shared" si="206"/>
        <v>-</v>
      </c>
      <c r="AL174" s="516" t="str">
        <f t="shared" si="206"/>
        <v>-</v>
      </c>
      <c r="AM174" s="516" t="str">
        <f t="shared" si="206"/>
        <v>-</v>
      </c>
      <c r="AN174" s="516" t="str">
        <f t="shared" si="207"/>
        <v>-</v>
      </c>
      <c r="AO174" s="516" t="str">
        <f t="shared" si="207"/>
        <v>-</v>
      </c>
      <c r="AP174" s="516" t="str">
        <f t="shared" si="207"/>
        <v>-</v>
      </c>
      <c r="AQ174" s="516" t="str">
        <f t="shared" si="207"/>
        <v>-</v>
      </c>
      <c r="AR174" s="516" t="str">
        <f t="shared" si="207"/>
        <v>-</v>
      </c>
      <c r="AS174" s="516" t="str">
        <f t="shared" si="207"/>
        <v>-</v>
      </c>
      <c r="AT174" s="516" t="str">
        <f t="shared" si="207"/>
        <v>-</v>
      </c>
      <c r="AU174" s="516" t="str">
        <f t="shared" si="207"/>
        <v>-</v>
      </c>
      <c r="AV174" s="516" t="str">
        <f t="shared" si="207"/>
        <v>-</v>
      </c>
      <c r="AW174" s="516" t="str">
        <f t="shared" si="207"/>
        <v>-</v>
      </c>
      <c r="AX174" s="516" t="str">
        <f t="shared" si="208"/>
        <v>-</v>
      </c>
      <c r="AY174" s="516" t="str">
        <f t="shared" si="208"/>
        <v>-</v>
      </c>
      <c r="AZ174" s="516" t="str">
        <f t="shared" si="208"/>
        <v>-</v>
      </c>
      <c r="BA174" s="516" t="str">
        <f t="shared" si="208"/>
        <v>-</v>
      </c>
      <c r="BB174" s="516" t="str">
        <f t="shared" si="208"/>
        <v>-</v>
      </c>
      <c r="BC174" s="516" t="str">
        <f t="shared" si="208"/>
        <v>-</v>
      </c>
      <c r="BD174" s="516" t="str">
        <f t="shared" si="208"/>
        <v>-</v>
      </c>
      <c r="BE174" s="516" t="str">
        <f t="shared" si="208"/>
        <v>-</v>
      </c>
      <c r="BF174" s="516" t="str">
        <f t="shared" si="208"/>
        <v>-</v>
      </c>
      <c r="BG174" s="516" t="str">
        <f t="shared" si="208"/>
        <v>-</v>
      </c>
      <c r="BH174" s="516" t="str">
        <f t="shared" si="209"/>
        <v>-</v>
      </c>
      <c r="BI174" s="516" t="str">
        <f t="shared" si="209"/>
        <v>-</v>
      </c>
      <c r="BJ174" s="516" t="str">
        <f t="shared" si="209"/>
        <v>-</v>
      </c>
      <c r="BK174" s="516" t="str">
        <f t="shared" si="209"/>
        <v>-</v>
      </c>
      <c r="BL174" s="516" t="str">
        <f t="shared" si="209"/>
        <v>-</v>
      </c>
      <c r="BM174" s="516" t="str">
        <f t="shared" si="209"/>
        <v>-</v>
      </c>
      <c r="BN174" s="516" t="str">
        <f t="shared" si="209"/>
        <v>-</v>
      </c>
      <c r="BO174" s="516" t="str">
        <f t="shared" si="209"/>
        <v>-</v>
      </c>
      <c r="BP174" s="516" t="str">
        <f t="shared" si="209"/>
        <v>-</v>
      </c>
      <c r="BQ174" s="516" t="str">
        <f t="shared" si="209"/>
        <v>-</v>
      </c>
      <c r="BR174" s="516" t="str">
        <f t="shared" si="183"/>
        <v>-------</v>
      </c>
      <c r="BS174" s="516" t="str">
        <f t="shared" si="184"/>
        <v>-</v>
      </c>
      <c r="BT174" s="454" t="str">
        <f>IF(INDEX(BR:BR,ROW())&lt;&gt;"-------",VLOOKUP($BR174,'CS Protocol Def'!$B:$O,12,FALSE),"-")</f>
        <v>-</v>
      </c>
      <c r="BU174" s="454" t="str">
        <f>IF(INDEX(BR:BR,ROW())&lt;&gt;"-------",VLOOKUP(INDEX(BR:BR,ROW()),'CS Protocol Def'!$B:$O,13,FALSE),"-")</f>
        <v>-</v>
      </c>
      <c r="BV174" s="454" t="str">
        <f>IF(INDEX(BR:BR,ROW())&lt;&gt;"-------",VLOOKUP($BR174,'CS Protocol Def'!$B:$P,15,FALSE),"-")</f>
        <v>-</v>
      </c>
      <c r="BW174" s="455" t="str">
        <f t="shared" si="185"/>
        <v>-</v>
      </c>
      <c r="BX174" s="515" t="str">
        <f>IF(INDEX(BR:BR,ROW())&lt;&gt;"-------",VLOOKUP($BR174,'CS Protocol Def'!$B:$Q,16,FALSE),"-")</f>
        <v>-</v>
      </c>
      <c r="BY174" s="455" t="str">
        <f>IF(INDEX(BR:BR,ROW())&lt;&gt;"-------",VLOOKUP(TEXT(BIN2DEC(CONCATENATE(K174,L174,M174,N174,O174,P174,Q174,R174,S174,T174)),"#"),'Country Codes'!A:B,2,FALSE),"-")</f>
        <v>-</v>
      </c>
      <c r="BZ174" s="491" t="str">
        <f>IF(BT174=BZ$3,VLOOKUP(CONCATENATE(X174,Y174,Z174,AA174,AB174,AC174),Characters!$B$3:$F$41,5,FALSE)&amp;
VLOOKUP(CONCATENATE(AD174,AE174,AF174,AG174,AH174,AI174),Characters!$B$3:$F$41,5,FALSE)&amp;
VLOOKUP(CONCATENATE(AJ174,AK174,AL174,AM174,AN174,AO174),Characters!$B$3:$F$41,5,FALSE)&amp;
VLOOKUP(CONCATENATE(AP174,AQ174,AR174,AS174,AT174,AU174),Characters!$B$3:$F$41,5,FALSE)&amp;
VLOOKUP(CONCATENATE(AV174,AW174,AX174,AY174,AZ174,BA174),Characters!$B$3:$F$41,5,FALSE)&amp;
VLOOKUP(CONCATENATE(BB174,BC174,BD174,BE174,BF174,BG174),Characters!$B$3:$F$41,5,FALSE)&amp;
VLOOKUP(CONCATENATE(BH174,BI174,BJ174,BK174,BL174,BM174),Characters!$B$3:$F$41,5,FALSE),"-")</f>
        <v>-</v>
      </c>
      <c r="CA174" s="471" t="str">
        <f t="shared" si="159"/>
        <v>-</v>
      </c>
      <c r="CB174" s="473" t="str">
        <f t="shared" si="160"/>
        <v>-</v>
      </c>
      <c r="CC174" s="475" t="str">
        <f t="shared" si="161"/>
        <v>-</v>
      </c>
      <c r="CD174" s="476" t="str">
        <f t="shared" si="162"/>
        <v>-</v>
      </c>
      <c r="CE174" s="476" t="str">
        <f t="shared" si="163"/>
        <v>-</v>
      </c>
      <c r="CF174" s="476" t="str">
        <f t="shared" si="164"/>
        <v>-</v>
      </c>
      <c r="CG174" s="476" t="str">
        <f t="shared" si="165"/>
        <v>-</v>
      </c>
      <c r="CH174" s="478" t="str">
        <f t="shared" si="166"/>
        <v>-</v>
      </c>
      <c r="CI174" s="480" t="str">
        <f t="shared" si="167"/>
        <v>-</v>
      </c>
      <c r="CJ174" s="480" t="str">
        <f t="shared" si="168"/>
        <v>-</v>
      </c>
      <c r="CK174" s="480" t="str">
        <f t="shared" si="169"/>
        <v>-</v>
      </c>
      <c r="CL174" s="480" t="str">
        <f t="shared" si="170"/>
        <v>-</v>
      </c>
      <c r="CM174" s="482" t="str">
        <f t="shared" si="171"/>
        <v>-</v>
      </c>
      <c r="CN174" s="483" t="str">
        <f t="shared" si="172"/>
        <v>-</v>
      </c>
      <c r="CO174" s="483" t="str">
        <f t="shared" si="173"/>
        <v>-</v>
      </c>
      <c r="CP174" s="483" t="str">
        <f t="shared" si="174"/>
        <v>-</v>
      </c>
      <c r="CQ174" s="493" t="str">
        <f t="shared" si="175"/>
        <v>-</v>
      </c>
      <c r="CR174" s="487" t="str">
        <f t="shared" si="176"/>
        <v>-</v>
      </c>
      <c r="CS174" s="490" t="str">
        <f t="shared" si="177"/>
        <v>-</v>
      </c>
      <c r="CT174" s="485" t="str">
        <f t="shared" si="178"/>
        <v>-</v>
      </c>
      <c r="CU174" s="485" t="str">
        <f t="shared" si="179"/>
        <v>-</v>
      </c>
      <c r="CV174" s="489" t="str">
        <f t="shared" si="180"/>
        <v>-</v>
      </c>
    </row>
    <row r="175" spans="6:100" x14ac:dyDescent="0.2">
      <c r="F175" s="495" t="str">
        <f t="shared" si="158"/>
        <v>-</v>
      </c>
      <c r="G175" s="495">
        <f t="shared" si="181"/>
        <v>0</v>
      </c>
      <c r="I175" s="456" t="str">
        <f t="shared" si="182"/>
        <v>-</v>
      </c>
      <c r="J175" s="516" t="str">
        <f t="shared" ref="J175:S184" si="210">IF(LEN(INDEX($I:$I,ROW()))=60,MID(INDEX($I:$I,ROW()),INDEX($4:$4,COLUMN())-25,1),"-")</f>
        <v>-</v>
      </c>
      <c r="K175" s="516" t="str">
        <f t="shared" si="210"/>
        <v>-</v>
      </c>
      <c r="L175" s="516" t="str">
        <f t="shared" si="210"/>
        <v>-</v>
      </c>
      <c r="M175" s="516" t="str">
        <f t="shared" si="210"/>
        <v>-</v>
      </c>
      <c r="N175" s="516" t="str">
        <f t="shared" si="210"/>
        <v>-</v>
      </c>
      <c r="O175" s="516" t="str">
        <f t="shared" si="210"/>
        <v>-</v>
      </c>
      <c r="P175" s="516" t="str">
        <f t="shared" si="210"/>
        <v>-</v>
      </c>
      <c r="Q175" s="516" t="str">
        <f t="shared" si="210"/>
        <v>-</v>
      </c>
      <c r="R175" s="516" t="str">
        <f t="shared" si="210"/>
        <v>-</v>
      </c>
      <c r="S175" s="516" t="str">
        <f t="shared" si="210"/>
        <v>-</v>
      </c>
      <c r="T175" s="516" t="str">
        <f t="shared" ref="T175:AC184" si="211">IF(LEN(INDEX($I:$I,ROW()))=60,MID(INDEX($I:$I,ROW()),INDEX($4:$4,COLUMN())-25,1),"-")</f>
        <v>-</v>
      </c>
      <c r="U175" s="516" t="str">
        <f t="shared" si="211"/>
        <v>-</v>
      </c>
      <c r="V175" s="516" t="str">
        <f t="shared" si="211"/>
        <v>-</v>
      </c>
      <c r="W175" s="516" t="str">
        <f t="shared" si="211"/>
        <v>-</v>
      </c>
      <c r="X175" s="516" t="str">
        <f t="shared" si="211"/>
        <v>-</v>
      </c>
      <c r="Y175" s="516" t="str">
        <f t="shared" si="211"/>
        <v>-</v>
      </c>
      <c r="Z175" s="516" t="str">
        <f t="shared" si="211"/>
        <v>-</v>
      </c>
      <c r="AA175" s="516" t="str">
        <f t="shared" si="211"/>
        <v>-</v>
      </c>
      <c r="AB175" s="516" t="str">
        <f t="shared" si="211"/>
        <v>-</v>
      </c>
      <c r="AC175" s="516" t="str">
        <f t="shared" si="211"/>
        <v>-</v>
      </c>
      <c r="AD175" s="516" t="str">
        <f t="shared" ref="AD175:AM184" si="212">IF(LEN(INDEX($I:$I,ROW()))=60,MID(INDEX($I:$I,ROW()),INDEX($4:$4,COLUMN())-25,1),"-")</f>
        <v>-</v>
      </c>
      <c r="AE175" s="516" t="str">
        <f t="shared" si="212"/>
        <v>-</v>
      </c>
      <c r="AF175" s="516" t="str">
        <f t="shared" si="212"/>
        <v>-</v>
      </c>
      <c r="AG175" s="516" t="str">
        <f t="shared" si="212"/>
        <v>-</v>
      </c>
      <c r="AH175" s="516" t="str">
        <f t="shared" si="212"/>
        <v>-</v>
      </c>
      <c r="AI175" s="516" t="str">
        <f t="shared" si="212"/>
        <v>-</v>
      </c>
      <c r="AJ175" s="516" t="str">
        <f t="shared" si="212"/>
        <v>-</v>
      </c>
      <c r="AK175" s="516" t="str">
        <f t="shared" si="212"/>
        <v>-</v>
      </c>
      <c r="AL175" s="516" t="str">
        <f t="shared" si="212"/>
        <v>-</v>
      </c>
      <c r="AM175" s="516" t="str">
        <f t="shared" si="212"/>
        <v>-</v>
      </c>
      <c r="AN175" s="516" t="str">
        <f t="shared" ref="AN175:AW184" si="213">IF(LEN(INDEX($I:$I,ROW()))=60,MID(INDEX($I:$I,ROW()),INDEX($4:$4,COLUMN())-25,1),"-")</f>
        <v>-</v>
      </c>
      <c r="AO175" s="516" t="str">
        <f t="shared" si="213"/>
        <v>-</v>
      </c>
      <c r="AP175" s="516" t="str">
        <f t="shared" si="213"/>
        <v>-</v>
      </c>
      <c r="AQ175" s="516" t="str">
        <f t="shared" si="213"/>
        <v>-</v>
      </c>
      <c r="AR175" s="516" t="str">
        <f t="shared" si="213"/>
        <v>-</v>
      </c>
      <c r="AS175" s="516" t="str">
        <f t="shared" si="213"/>
        <v>-</v>
      </c>
      <c r="AT175" s="516" t="str">
        <f t="shared" si="213"/>
        <v>-</v>
      </c>
      <c r="AU175" s="516" t="str">
        <f t="shared" si="213"/>
        <v>-</v>
      </c>
      <c r="AV175" s="516" t="str">
        <f t="shared" si="213"/>
        <v>-</v>
      </c>
      <c r="AW175" s="516" t="str">
        <f t="shared" si="213"/>
        <v>-</v>
      </c>
      <c r="AX175" s="516" t="str">
        <f t="shared" ref="AX175:BG184" si="214">IF(LEN(INDEX($I:$I,ROW()))=60,MID(INDEX($I:$I,ROW()),INDEX($4:$4,COLUMN())-25,1),"-")</f>
        <v>-</v>
      </c>
      <c r="AY175" s="516" t="str">
        <f t="shared" si="214"/>
        <v>-</v>
      </c>
      <c r="AZ175" s="516" t="str">
        <f t="shared" si="214"/>
        <v>-</v>
      </c>
      <c r="BA175" s="516" t="str">
        <f t="shared" si="214"/>
        <v>-</v>
      </c>
      <c r="BB175" s="516" t="str">
        <f t="shared" si="214"/>
        <v>-</v>
      </c>
      <c r="BC175" s="516" t="str">
        <f t="shared" si="214"/>
        <v>-</v>
      </c>
      <c r="BD175" s="516" t="str">
        <f t="shared" si="214"/>
        <v>-</v>
      </c>
      <c r="BE175" s="516" t="str">
        <f t="shared" si="214"/>
        <v>-</v>
      </c>
      <c r="BF175" s="516" t="str">
        <f t="shared" si="214"/>
        <v>-</v>
      </c>
      <c r="BG175" s="516" t="str">
        <f t="shared" si="214"/>
        <v>-</v>
      </c>
      <c r="BH175" s="516" t="str">
        <f t="shared" ref="BH175:BQ184" si="215">IF(LEN(INDEX($I:$I,ROW()))=60,MID(INDEX($I:$I,ROW()),INDEX($4:$4,COLUMN())-25,1),"-")</f>
        <v>-</v>
      </c>
      <c r="BI175" s="516" t="str">
        <f t="shared" si="215"/>
        <v>-</v>
      </c>
      <c r="BJ175" s="516" t="str">
        <f t="shared" si="215"/>
        <v>-</v>
      </c>
      <c r="BK175" s="516" t="str">
        <f t="shared" si="215"/>
        <v>-</v>
      </c>
      <c r="BL175" s="516" t="str">
        <f t="shared" si="215"/>
        <v>-</v>
      </c>
      <c r="BM175" s="516" t="str">
        <f t="shared" si="215"/>
        <v>-</v>
      </c>
      <c r="BN175" s="516" t="str">
        <f t="shared" si="215"/>
        <v>-</v>
      </c>
      <c r="BO175" s="516" t="str">
        <f t="shared" si="215"/>
        <v>-</v>
      </c>
      <c r="BP175" s="516" t="str">
        <f t="shared" si="215"/>
        <v>-</v>
      </c>
      <c r="BQ175" s="516" t="str">
        <f t="shared" si="215"/>
        <v>-</v>
      </c>
      <c r="BR175" s="516" t="str">
        <f t="shared" si="183"/>
        <v>-------</v>
      </c>
      <c r="BS175" s="516" t="str">
        <f t="shared" si="184"/>
        <v>-</v>
      </c>
      <c r="BT175" s="454" t="str">
        <f>IF(INDEX(BR:BR,ROW())&lt;&gt;"-------",VLOOKUP($BR175,'CS Protocol Def'!$B:$O,12,FALSE),"-")</f>
        <v>-</v>
      </c>
      <c r="BU175" s="454" t="str">
        <f>IF(INDEX(BR:BR,ROW())&lt;&gt;"-------",VLOOKUP(INDEX(BR:BR,ROW()),'CS Protocol Def'!$B:$O,13,FALSE),"-")</f>
        <v>-</v>
      </c>
      <c r="BV175" s="454" t="str">
        <f>IF(INDEX(BR:BR,ROW())&lt;&gt;"-------",VLOOKUP($BR175,'CS Protocol Def'!$B:$P,15,FALSE),"-")</f>
        <v>-</v>
      </c>
      <c r="BW175" s="455" t="str">
        <f t="shared" si="185"/>
        <v>-</v>
      </c>
      <c r="BX175" s="515" t="str">
        <f>IF(INDEX(BR:BR,ROW())&lt;&gt;"-------",VLOOKUP($BR175,'CS Protocol Def'!$B:$Q,16,FALSE),"-")</f>
        <v>-</v>
      </c>
      <c r="BY175" s="455" t="str">
        <f>IF(INDEX(BR:BR,ROW())&lt;&gt;"-------",VLOOKUP(TEXT(BIN2DEC(CONCATENATE(K175,L175,M175,N175,O175,P175,Q175,R175,S175,T175)),"#"),'Country Codes'!A:B,2,FALSE),"-")</f>
        <v>-</v>
      </c>
      <c r="BZ175" s="491" t="str">
        <f>IF(BT175=BZ$3,VLOOKUP(CONCATENATE(X175,Y175,Z175,AA175,AB175,AC175),Characters!$B$3:$F$41,5,FALSE)&amp;
VLOOKUP(CONCATENATE(AD175,AE175,AF175,AG175,AH175,AI175),Characters!$B$3:$F$41,5,FALSE)&amp;
VLOOKUP(CONCATENATE(AJ175,AK175,AL175,AM175,AN175,AO175),Characters!$B$3:$F$41,5,FALSE)&amp;
VLOOKUP(CONCATENATE(AP175,AQ175,AR175,AS175,AT175,AU175),Characters!$B$3:$F$41,5,FALSE)&amp;
VLOOKUP(CONCATENATE(AV175,AW175,AX175,AY175,AZ175,BA175),Characters!$B$3:$F$41,5,FALSE)&amp;
VLOOKUP(CONCATENATE(BB175,BC175,BD175,BE175,BF175,BG175),Characters!$B$3:$F$41,5,FALSE)&amp;
VLOOKUP(CONCATENATE(BH175,BI175,BJ175,BK175,BL175,BM175),Characters!$B$3:$F$41,5,FALSE),"-")</f>
        <v>-</v>
      </c>
      <c r="CA175" s="471" t="str">
        <f t="shared" si="159"/>
        <v>-</v>
      </c>
      <c r="CB175" s="473" t="str">
        <f t="shared" si="160"/>
        <v>-</v>
      </c>
      <c r="CC175" s="475" t="str">
        <f t="shared" si="161"/>
        <v>-</v>
      </c>
      <c r="CD175" s="476" t="str">
        <f t="shared" si="162"/>
        <v>-</v>
      </c>
      <c r="CE175" s="476" t="str">
        <f t="shared" si="163"/>
        <v>-</v>
      </c>
      <c r="CF175" s="476" t="str">
        <f t="shared" si="164"/>
        <v>-</v>
      </c>
      <c r="CG175" s="476" t="str">
        <f t="shared" si="165"/>
        <v>-</v>
      </c>
      <c r="CH175" s="478" t="str">
        <f t="shared" si="166"/>
        <v>-</v>
      </c>
      <c r="CI175" s="480" t="str">
        <f t="shared" si="167"/>
        <v>-</v>
      </c>
      <c r="CJ175" s="480" t="str">
        <f t="shared" si="168"/>
        <v>-</v>
      </c>
      <c r="CK175" s="480" t="str">
        <f t="shared" si="169"/>
        <v>-</v>
      </c>
      <c r="CL175" s="480" t="str">
        <f t="shared" si="170"/>
        <v>-</v>
      </c>
      <c r="CM175" s="482" t="str">
        <f t="shared" si="171"/>
        <v>-</v>
      </c>
      <c r="CN175" s="483" t="str">
        <f t="shared" si="172"/>
        <v>-</v>
      </c>
      <c r="CO175" s="483" t="str">
        <f t="shared" si="173"/>
        <v>-</v>
      </c>
      <c r="CP175" s="483" t="str">
        <f t="shared" si="174"/>
        <v>-</v>
      </c>
      <c r="CQ175" s="493" t="str">
        <f t="shared" si="175"/>
        <v>-</v>
      </c>
      <c r="CR175" s="487" t="str">
        <f t="shared" si="176"/>
        <v>-</v>
      </c>
      <c r="CS175" s="490" t="str">
        <f t="shared" si="177"/>
        <v>-</v>
      </c>
      <c r="CT175" s="485" t="str">
        <f t="shared" si="178"/>
        <v>-</v>
      </c>
      <c r="CU175" s="485" t="str">
        <f t="shared" si="179"/>
        <v>-</v>
      </c>
      <c r="CV175" s="489" t="str">
        <f t="shared" si="180"/>
        <v>-</v>
      </c>
    </row>
    <row r="176" spans="6:100" x14ac:dyDescent="0.2">
      <c r="F176" s="495" t="str">
        <f t="shared" si="158"/>
        <v>-</v>
      </c>
      <c r="G176" s="495">
        <f t="shared" si="181"/>
        <v>0</v>
      </c>
      <c r="I176" s="456" t="str">
        <f t="shared" si="182"/>
        <v>-</v>
      </c>
      <c r="J176" s="516" t="str">
        <f t="shared" si="210"/>
        <v>-</v>
      </c>
      <c r="K176" s="516" t="str">
        <f t="shared" si="210"/>
        <v>-</v>
      </c>
      <c r="L176" s="516" t="str">
        <f t="shared" si="210"/>
        <v>-</v>
      </c>
      <c r="M176" s="516" t="str">
        <f t="shared" si="210"/>
        <v>-</v>
      </c>
      <c r="N176" s="516" t="str">
        <f t="shared" si="210"/>
        <v>-</v>
      </c>
      <c r="O176" s="516" t="str">
        <f t="shared" si="210"/>
        <v>-</v>
      </c>
      <c r="P176" s="516" t="str">
        <f t="shared" si="210"/>
        <v>-</v>
      </c>
      <c r="Q176" s="516" t="str">
        <f t="shared" si="210"/>
        <v>-</v>
      </c>
      <c r="R176" s="516" t="str">
        <f t="shared" si="210"/>
        <v>-</v>
      </c>
      <c r="S176" s="516" t="str">
        <f t="shared" si="210"/>
        <v>-</v>
      </c>
      <c r="T176" s="516" t="str">
        <f t="shared" si="211"/>
        <v>-</v>
      </c>
      <c r="U176" s="516" t="str">
        <f t="shared" si="211"/>
        <v>-</v>
      </c>
      <c r="V176" s="516" t="str">
        <f t="shared" si="211"/>
        <v>-</v>
      </c>
      <c r="W176" s="516" t="str">
        <f t="shared" si="211"/>
        <v>-</v>
      </c>
      <c r="X176" s="516" t="str">
        <f t="shared" si="211"/>
        <v>-</v>
      </c>
      <c r="Y176" s="516" t="str">
        <f t="shared" si="211"/>
        <v>-</v>
      </c>
      <c r="Z176" s="516" t="str">
        <f t="shared" si="211"/>
        <v>-</v>
      </c>
      <c r="AA176" s="516" t="str">
        <f t="shared" si="211"/>
        <v>-</v>
      </c>
      <c r="AB176" s="516" t="str">
        <f t="shared" si="211"/>
        <v>-</v>
      </c>
      <c r="AC176" s="516" t="str">
        <f t="shared" si="211"/>
        <v>-</v>
      </c>
      <c r="AD176" s="516" t="str">
        <f t="shared" si="212"/>
        <v>-</v>
      </c>
      <c r="AE176" s="516" t="str">
        <f t="shared" si="212"/>
        <v>-</v>
      </c>
      <c r="AF176" s="516" t="str">
        <f t="shared" si="212"/>
        <v>-</v>
      </c>
      <c r="AG176" s="516" t="str">
        <f t="shared" si="212"/>
        <v>-</v>
      </c>
      <c r="AH176" s="516" t="str">
        <f t="shared" si="212"/>
        <v>-</v>
      </c>
      <c r="AI176" s="516" t="str">
        <f t="shared" si="212"/>
        <v>-</v>
      </c>
      <c r="AJ176" s="516" t="str">
        <f t="shared" si="212"/>
        <v>-</v>
      </c>
      <c r="AK176" s="516" t="str">
        <f t="shared" si="212"/>
        <v>-</v>
      </c>
      <c r="AL176" s="516" t="str">
        <f t="shared" si="212"/>
        <v>-</v>
      </c>
      <c r="AM176" s="516" t="str">
        <f t="shared" si="212"/>
        <v>-</v>
      </c>
      <c r="AN176" s="516" t="str">
        <f t="shared" si="213"/>
        <v>-</v>
      </c>
      <c r="AO176" s="516" t="str">
        <f t="shared" si="213"/>
        <v>-</v>
      </c>
      <c r="AP176" s="516" t="str">
        <f t="shared" si="213"/>
        <v>-</v>
      </c>
      <c r="AQ176" s="516" t="str">
        <f t="shared" si="213"/>
        <v>-</v>
      </c>
      <c r="AR176" s="516" t="str">
        <f t="shared" si="213"/>
        <v>-</v>
      </c>
      <c r="AS176" s="516" t="str">
        <f t="shared" si="213"/>
        <v>-</v>
      </c>
      <c r="AT176" s="516" t="str">
        <f t="shared" si="213"/>
        <v>-</v>
      </c>
      <c r="AU176" s="516" t="str">
        <f t="shared" si="213"/>
        <v>-</v>
      </c>
      <c r="AV176" s="516" t="str">
        <f t="shared" si="213"/>
        <v>-</v>
      </c>
      <c r="AW176" s="516" t="str">
        <f t="shared" si="213"/>
        <v>-</v>
      </c>
      <c r="AX176" s="516" t="str">
        <f t="shared" si="214"/>
        <v>-</v>
      </c>
      <c r="AY176" s="516" t="str">
        <f t="shared" si="214"/>
        <v>-</v>
      </c>
      <c r="AZ176" s="516" t="str">
        <f t="shared" si="214"/>
        <v>-</v>
      </c>
      <c r="BA176" s="516" t="str">
        <f t="shared" si="214"/>
        <v>-</v>
      </c>
      <c r="BB176" s="516" t="str">
        <f t="shared" si="214"/>
        <v>-</v>
      </c>
      <c r="BC176" s="516" t="str">
        <f t="shared" si="214"/>
        <v>-</v>
      </c>
      <c r="BD176" s="516" t="str">
        <f t="shared" si="214"/>
        <v>-</v>
      </c>
      <c r="BE176" s="516" t="str">
        <f t="shared" si="214"/>
        <v>-</v>
      </c>
      <c r="BF176" s="516" t="str">
        <f t="shared" si="214"/>
        <v>-</v>
      </c>
      <c r="BG176" s="516" t="str">
        <f t="shared" si="214"/>
        <v>-</v>
      </c>
      <c r="BH176" s="516" t="str">
        <f t="shared" si="215"/>
        <v>-</v>
      </c>
      <c r="BI176" s="516" t="str">
        <f t="shared" si="215"/>
        <v>-</v>
      </c>
      <c r="BJ176" s="516" t="str">
        <f t="shared" si="215"/>
        <v>-</v>
      </c>
      <c r="BK176" s="516" t="str">
        <f t="shared" si="215"/>
        <v>-</v>
      </c>
      <c r="BL176" s="516" t="str">
        <f t="shared" si="215"/>
        <v>-</v>
      </c>
      <c r="BM176" s="516" t="str">
        <f t="shared" si="215"/>
        <v>-</v>
      </c>
      <c r="BN176" s="516" t="str">
        <f t="shared" si="215"/>
        <v>-</v>
      </c>
      <c r="BO176" s="516" t="str">
        <f t="shared" si="215"/>
        <v>-</v>
      </c>
      <c r="BP176" s="516" t="str">
        <f t="shared" si="215"/>
        <v>-</v>
      </c>
      <c r="BQ176" s="516" t="str">
        <f t="shared" si="215"/>
        <v>-</v>
      </c>
      <c r="BR176" s="516" t="str">
        <f t="shared" si="183"/>
        <v>-------</v>
      </c>
      <c r="BS176" s="516" t="str">
        <f t="shared" si="184"/>
        <v>-</v>
      </c>
      <c r="BT176" s="454" t="str">
        <f>IF(INDEX(BR:BR,ROW())&lt;&gt;"-------",VLOOKUP($BR176,'CS Protocol Def'!$B:$O,12,FALSE),"-")</f>
        <v>-</v>
      </c>
      <c r="BU176" s="454" t="str">
        <f>IF(INDEX(BR:BR,ROW())&lt;&gt;"-------",VLOOKUP(INDEX(BR:BR,ROW()),'CS Protocol Def'!$B:$O,13,FALSE),"-")</f>
        <v>-</v>
      </c>
      <c r="BV176" s="454" t="str">
        <f>IF(INDEX(BR:BR,ROW())&lt;&gt;"-------",VLOOKUP($BR176,'CS Protocol Def'!$B:$P,15,FALSE),"-")</f>
        <v>-</v>
      </c>
      <c r="BW176" s="455" t="str">
        <f t="shared" si="185"/>
        <v>-</v>
      </c>
      <c r="BX176" s="515" t="str">
        <f>IF(INDEX(BR:BR,ROW())&lt;&gt;"-------",VLOOKUP($BR176,'CS Protocol Def'!$B:$Q,16,FALSE),"-")</f>
        <v>-</v>
      </c>
      <c r="BY176" s="455" t="str">
        <f>IF(INDEX(BR:BR,ROW())&lt;&gt;"-------",VLOOKUP(TEXT(BIN2DEC(CONCATENATE(K176,L176,M176,N176,O176,P176,Q176,R176,S176,T176)),"#"),'Country Codes'!A:B,2,FALSE),"-")</f>
        <v>-</v>
      </c>
      <c r="BZ176" s="491" t="str">
        <f>IF(BT176=BZ$3,VLOOKUP(CONCATENATE(X176,Y176,Z176,AA176,AB176,AC176),Characters!$B$3:$F$41,5,FALSE)&amp;
VLOOKUP(CONCATENATE(AD176,AE176,AF176,AG176,AH176,AI176),Characters!$B$3:$F$41,5,FALSE)&amp;
VLOOKUP(CONCATENATE(AJ176,AK176,AL176,AM176,AN176,AO176),Characters!$B$3:$F$41,5,FALSE)&amp;
VLOOKUP(CONCATENATE(AP176,AQ176,AR176,AS176,AT176,AU176),Characters!$B$3:$F$41,5,FALSE)&amp;
VLOOKUP(CONCATENATE(AV176,AW176,AX176,AY176,AZ176,BA176),Characters!$B$3:$F$41,5,FALSE)&amp;
VLOOKUP(CONCATENATE(BB176,BC176,BD176,BE176,BF176,BG176),Characters!$B$3:$F$41,5,FALSE)&amp;
VLOOKUP(CONCATENATE(BH176,BI176,BJ176,BK176,BL176,BM176),Characters!$B$3:$F$41,5,FALSE),"-")</f>
        <v>-</v>
      </c>
      <c r="CA176" s="471" t="str">
        <f t="shared" si="159"/>
        <v>-</v>
      </c>
      <c r="CB176" s="473" t="str">
        <f t="shared" si="160"/>
        <v>-</v>
      </c>
      <c r="CC176" s="475" t="str">
        <f t="shared" si="161"/>
        <v>-</v>
      </c>
      <c r="CD176" s="476" t="str">
        <f t="shared" si="162"/>
        <v>-</v>
      </c>
      <c r="CE176" s="476" t="str">
        <f t="shared" si="163"/>
        <v>-</v>
      </c>
      <c r="CF176" s="476" t="str">
        <f t="shared" si="164"/>
        <v>-</v>
      </c>
      <c r="CG176" s="476" t="str">
        <f t="shared" si="165"/>
        <v>-</v>
      </c>
      <c r="CH176" s="478" t="str">
        <f t="shared" si="166"/>
        <v>-</v>
      </c>
      <c r="CI176" s="480" t="str">
        <f t="shared" si="167"/>
        <v>-</v>
      </c>
      <c r="CJ176" s="480" t="str">
        <f t="shared" si="168"/>
        <v>-</v>
      </c>
      <c r="CK176" s="480" t="str">
        <f t="shared" si="169"/>
        <v>-</v>
      </c>
      <c r="CL176" s="480" t="str">
        <f t="shared" si="170"/>
        <v>-</v>
      </c>
      <c r="CM176" s="482" t="str">
        <f t="shared" si="171"/>
        <v>-</v>
      </c>
      <c r="CN176" s="483" t="str">
        <f t="shared" si="172"/>
        <v>-</v>
      </c>
      <c r="CO176" s="483" t="str">
        <f t="shared" si="173"/>
        <v>-</v>
      </c>
      <c r="CP176" s="483" t="str">
        <f t="shared" si="174"/>
        <v>-</v>
      </c>
      <c r="CQ176" s="493" t="str">
        <f t="shared" si="175"/>
        <v>-</v>
      </c>
      <c r="CR176" s="487" t="str">
        <f t="shared" si="176"/>
        <v>-</v>
      </c>
      <c r="CS176" s="490" t="str">
        <f t="shared" si="177"/>
        <v>-</v>
      </c>
      <c r="CT176" s="485" t="str">
        <f t="shared" si="178"/>
        <v>-</v>
      </c>
      <c r="CU176" s="485" t="str">
        <f t="shared" si="179"/>
        <v>-</v>
      </c>
      <c r="CV176" s="489" t="str">
        <f t="shared" si="180"/>
        <v>-</v>
      </c>
    </row>
    <row r="177" spans="6:100" x14ac:dyDescent="0.2">
      <c r="F177" s="495" t="str">
        <f t="shared" si="158"/>
        <v>-</v>
      </c>
      <c r="G177" s="495">
        <f t="shared" si="181"/>
        <v>0</v>
      </c>
      <c r="I177" s="456" t="str">
        <f t="shared" si="182"/>
        <v>-</v>
      </c>
      <c r="J177" s="516" t="str">
        <f t="shared" si="210"/>
        <v>-</v>
      </c>
      <c r="K177" s="516" t="str">
        <f t="shared" si="210"/>
        <v>-</v>
      </c>
      <c r="L177" s="516" t="str">
        <f t="shared" si="210"/>
        <v>-</v>
      </c>
      <c r="M177" s="516" t="str">
        <f t="shared" si="210"/>
        <v>-</v>
      </c>
      <c r="N177" s="516" t="str">
        <f t="shared" si="210"/>
        <v>-</v>
      </c>
      <c r="O177" s="516" t="str">
        <f t="shared" si="210"/>
        <v>-</v>
      </c>
      <c r="P177" s="516" t="str">
        <f t="shared" si="210"/>
        <v>-</v>
      </c>
      <c r="Q177" s="516" t="str">
        <f t="shared" si="210"/>
        <v>-</v>
      </c>
      <c r="R177" s="516" t="str">
        <f t="shared" si="210"/>
        <v>-</v>
      </c>
      <c r="S177" s="516" t="str">
        <f t="shared" si="210"/>
        <v>-</v>
      </c>
      <c r="T177" s="516" t="str">
        <f t="shared" si="211"/>
        <v>-</v>
      </c>
      <c r="U177" s="516" t="str">
        <f t="shared" si="211"/>
        <v>-</v>
      </c>
      <c r="V177" s="516" t="str">
        <f t="shared" si="211"/>
        <v>-</v>
      </c>
      <c r="W177" s="516" t="str">
        <f t="shared" si="211"/>
        <v>-</v>
      </c>
      <c r="X177" s="516" t="str">
        <f t="shared" si="211"/>
        <v>-</v>
      </c>
      <c r="Y177" s="516" t="str">
        <f t="shared" si="211"/>
        <v>-</v>
      </c>
      <c r="Z177" s="516" t="str">
        <f t="shared" si="211"/>
        <v>-</v>
      </c>
      <c r="AA177" s="516" t="str">
        <f t="shared" si="211"/>
        <v>-</v>
      </c>
      <c r="AB177" s="516" t="str">
        <f t="shared" si="211"/>
        <v>-</v>
      </c>
      <c r="AC177" s="516" t="str">
        <f t="shared" si="211"/>
        <v>-</v>
      </c>
      <c r="AD177" s="516" t="str">
        <f t="shared" si="212"/>
        <v>-</v>
      </c>
      <c r="AE177" s="516" t="str">
        <f t="shared" si="212"/>
        <v>-</v>
      </c>
      <c r="AF177" s="516" t="str">
        <f t="shared" si="212"/>
        <v>-</v>
      </c>
      <c r="AG177" s="516" t="str">
        <f t="shared" si="212"/>
        <v>-</v>
      </c>
      <c r="AH177" s="516" t="str">
        <f t="shared" si="212"/>
        <v>-</v>
      </c>
      <c r="AI177" s="516" t="str">
        <f t="shared" si="212"/>
        <v>-</v>
      </c>
      <c r="AJ177" s="516" t="str">
        <f t="shared" si="212"/>
        <v>-</v>
      </c>
      <c r="AK177" s="516" t="str">
        <f t="shared" si="212"/>
        <v>-</v>
      </c>
      <c r="AL177" s="516" t="str">
        <f t="shared" si="212"/>
        <v>-</v>
      </c>
      <c r="AM177" s="516" t="str">
        <f t="shared" si="212"/>
        <v>-</v>
      </c>
      <c r="AN177" s="516" t="str">
        <f t="shared" si="213"/>
        <v>-</v>
      </c>
      <c r="AO177" s="516" t="str">
        <f t="shared" si="213"/>
        <v>-</v>
      </c>
      <c r="AP177" s="516" t="str">
        <f t="shared" si="213"/>
        <v>-</v>
      </c>
      <c r="AQ177" s="516" t="str">
        <f t="shared" si="213"/>
        <v>-</v>
      </c>
      <c r="AR177" s="516" t="str">
        <f t="shared" si="213"/>
        <v>-</v>
      </c>
      <c r="AS177" s="516" t="str">
        <f t="shared" si="213"/>
        <v>-</v>
      </c>
      <c r="AT177" s="516" t="str">
        <f t="shared" si="213"/>
        <v>-</v>
      </c>
      <c r="AU177" s="516" t="str">
        <f t="shared" si="213"/>
        <v>-</v>
      </c>
      <c r="AV177" s="516" t="str">
        <f t="shared" si="213"/>
        <v>-</v>
      </c>
      <c r="AW177" s="516" t="str">
        <f t="shared" si="213"/>
        <v>-</v>
      </c>
      <c r="AX177" s="516" t="str">
        <f t="shared" si="214"/>
        <v>-</v>
      </c>
      <c r="AY177" s="516" t="str">
        <f t="shared" si="214"/>
        <v>-</v>
      </c>
      <c r="AZ177" s="516" t="str">
        <f t="shared" si="214"/>
        <v>-</v>
      </c>
      <c r="BA177" s="516" t="str">
        <f t="shared" si="214"/>
        <v>-</v>
      </c>
      <c r="BB177" s="516" t="str">
        <f t="shared" si="214"/>
        <v>-</v>
      </c>
      <c r="BC177" s="516" t="str">
        <f t="shared" si="214"/>
        <v>-</v>
      </c>
      <c r="BD177" s="516" t="str">
        <f t="shared" si="214"/>
        <v>-</v>
      </c>
      <c r="BE177" s="516" t="str">
        <f t="shared" si="214"/>
        <v>-</v>
      </c>
      <c r="BF177" s="516" t="str">
        <f t="shared" si="214"/>
        <v>-</v>
      </c>
      <c r="BG177" s="516" t="str">
        <f t="shared" si="214"/>
        <v>-</v>
      </c>
      <c r="BH177" s="516" t="str">
        <f t="shared" si="215"/>
        <v>-</v>
      </c>
      <c r="BI177" s="516" t="str">
        <f t="shared" si="215"/>
        <v>-</v>
      </c>
      <c r="BJ177" s="516" t="str">
        <f t="shared" si="215"/>
        <v>-</v>
      </c>
      <c r="BK177" s="516" t="str">
        <f t="shared" si="215"/>
        <v>-</v>
      </c>
      <c r="BL177" s="516" t="str">
        <f t="shared" si="215"/>
        <v>-</v>
      </c>
      <c r="BM177" s="516" t="str">
        <f t="shared" si="215"/>
        <v>-</v>
      </c>
      <c r="BN177" s="516" t="str">
        <f t="shared" si="215"/>
        <v>-</v>
      </c>
      <c r="BO177" s="516" t="str">
        <f t="shared" si="215"/>
        <v>-</v>
      </c>
      <c r="BP177" s="516" t="str">
        <f t="shared" si="215"/>
        <v>-</v>
      </c>
      <c r="BQ177" s="516" t="str">
        <f t="shared" si="215"/>
        <v>-</v>
      </c>
      <c r="BR177" s="516" t="str">
        <f t="shared" si="183"/>
        <v>-------</v>
      </c>
      <c r="BS177" s="516" t="str">
        <f t="shared" si="184"/>
        <v>-</v>
      </c>
      <c r="BT177" s="454" t="str">
        <f>IF(INDEX(BR:BR,ROW())&lt;&gt;"-------",VLOOKUP($BR177,'CS Protocol Def'!$B:$O,12,FALSE),"-")</f>
        <v>-</v>
      </c>
      <c r="BU177" s="454" t="str">
        <f>IF(INDEX(BR:BR,ROW())&lt;&gt;"-------",VLOOKUP(INDEX(BR:BR,ROW()),'CS Protocol Def'!$B:$O,13,FALSE),"-")</f>
        <v>-</v>
      </c>
      <c r="BV177" s="454" t="str">
        <f>IF(INDEX(BR:BR,ROW())&lt;&gt;"-------",VLOOKUP($BR177,'CS Protocol Def'!$B:$P,15,FALSE),"-")</f>
        <v>-</v>
      </c>
      <c r="BW177" s="455" t="str">
        <f t="shared" si="185"/>
        <v>-</v>
      </c>
      <c r="BX177" s="515" t="str">
        <f>IF(INDEX(BR:BR,ROW())&lt;&gt;"-------",VLOOKUP($BR177,'CS Protocol Def'!$B:$Q,16,FALSE),"-")</f>
        <v>-</v>
      </c>
      <c r="BY177" s="455" t="str">
        <f>IF(INDEX(BR:BR,ROW())&lt;&gt;"-------",VLOOKUP(TEXT(BIN2DEC(CONCATENATE(K177,L177,M177,N177,O177,P177,Q177,R177,S177,T177)),"#"),'Country Codes'!A:B,2,FALSE),"-")</f>
        <v>-</v>
      </c>
      <c r="BZ177" s="491" t="str">
        <f>IF(BT177=BZ$3,VLOOKUP(CONCATENATE(X177,Y177,Z177,AA177,AB177,AC177),Characters!$B$3:$F$41,5,FALSE)&amp;
VLOOKUP(CONCATENATE(AD177,AE177,AF177,AG177,AH177,AI177),Characters!$B$3:$F$41,5,FALSE)&amp;
VLOOKUP(CONCATENATE(AJ177,AK177,AL177,AM177,AN177,AO177),Characters!$B$3:$F$41,5,FALSE)&amp;
VLOOKUP(CONCATENATE(AP177,AQ177,AR177,AS177,AT177,AU177),Characters!$B$3:$F$41,5,FALSE)&amp;
VLOOKUP(CONCATENATE(AV177,AW177,AX177,AY177,AZ177,BA177),Characters!$B$3:$F$41,5,FALSE)&amp;
VLOOKUP(CONCATENATE(BB177,BC177,BD177,BE177,BF177,BG177),Characters!$B$3:$F$41,5,FALSE)&amp;
VLOOKUP(CONCATENATE(BH177,BI177,BJ177,BK177,BL177,BM177),Characters!$B$3:$F$41,5,FALSE),"-")</f>
        <v>-</v>
      </c>
      <c r="CA177" s="471" t="str">
        <f t="shared" si="159"/>
        <v>-</v>
      </c>
      <c r="CB177" s="473" t="str">
        <f t="shared" si="160"/>
        <v>-</v>
      </c>
      <c r="CC177" s="475" t="str">
        <f t="shared" si="161"/>
        <v>-</v>
      </c>
      <c r="CD177" s="476" t="str">
        <f t="shared" si="162"/>
        <v>-</v>
      </c>
      <c r="CE177" s="476" t="str">
        <f t="shared" si="163"/>
        <v>-</v>
      </c>
      <c r="CF177" s="476" t="str">
        <f t="shared" si="164"/>
        <v>-</v>
      </c>
      <c r="CG177" s="476" t="str">
        <f t="shared" si="165"/>
        <v>-</v>
      </c>
      <c r="CH177" s="478" t="str">
        <f t="shared" si="166"/>
        <v>-</v>
      </c>
      <c r="CI177" s="480" t="str">
        <f t="shared" si="167"/>
        <v>-</v>
      </c>
      <c r="CJ177" s="480" t="str">
        <f t="shared" si="168"/>
        <v>-</v>
      </c>
      <c r="CK177" s="480" t="str">
        <f t="shared" si="169"/>
        <v>-</v>
      </c>
      <c r="CL177" s="480" t="str">
        <f t="shared" si="170"/>
        <v>-</v>
      </c>
      <c r="CM177" s="482" t="str">
        <f t="shared" si="171"/>
        <v>-</v>
      </c>
      <c r="CN177" s="483" t="str">
        <f t="shared" si="172"/>
        <v>-</v>
      </c>
      <c r="CO177" s="483" t="str">
        <f t="shared" si="173"/>
        <v>-</v>
      </c>
      <c r="CP177" s="483" t="str">
        <f t="shared" si="174"/>
        <v>-</v>
      </c>
      <c r="CQ177" s="493" t="str">
        <f t="shared" si="175"/>
        <v>-</v>
      </c>
      <c r="CR177" s="487" t="str">
        <f t="shared" si="176"/>
        <v>-</v>
      </c>
      <c r="CS177" s="490" t="str">
        <f t="shared" si="177"/>
        <v>-</v>
      </c>
      <c r="CT177" s="485" t="str">
        <f t="shared" si="178"/>
        <v>-</v>
      </c>
      <c r="CU177" s="485" t="str">
        <f t="shared" si="179"/>
        <v>-</v>
      </c>
      <c r="CV177" s="489" t="str">
        <f t="shared" si="180"/>
        <v>-</v>
      </c>
    </row>
    <row r="178" spans="6:100" x14ac:dyDescent="0.2">
      <c r="F178" s="495" t="str">
        <f t="shared" si="158"/>
        <v>-</v>
      </c>
      <c r="G178" s="495">
        <f t="shared" si="181"/>
        <v>0</v>
      </c>
      <c r="I178" s="456" t="str">
        <f t="shared" si="182"/>
        <v>-</v>
      </c>
      <c r="J178" s="516" t="str">
        <f t="shared" si="210"/>
        <v>-</v>
      </c>
      <c r="K178" s="516" t="str">
        <f t="shared" si="210"/>
        <v>-</v>
      </c>
      <c r="L178" s="516" t="str">
        <f t="shared" si="210"/>
        <v>-</v>
      </c>
      <c r="M178" s="516" t="str">
        <f t="shared" si="210"/>
        <v>-</v>
      </c>
      <c r="N178" s="516" t="str">
        <f t="shared" si="210"/>
        <v>-</v>
      </c>
      <c r="O178" s="516" t="str">
        <f t="shared" si="210"/>
        <v>-</v>
      </c>
      <c r="P178" s="516" t="str">
        <f t="shared" si="210"/>
        <v>-</v>
      </c>
      <c r="Q178" s="516" t="str">
        <f t="shared" si="210"/>
        <v>-</v>
      </c>
      <c r="R178" s="516" t="str">
        <f t="shared" si="210"/>
        <v>-</v>
      </c>
      <c r="S178" s="516" t="str">
        <f t="shared" si="210"/>
        <v>-</v>
      </c>
      <c r="T178" s="516" t="str">
        <f t="shared" si="211"/>
        <v>-</v>
      </c>
      <c r="U178" s="516" t="str">
        <f t="shared" si="211"/>
        <v>-</v>
      </c>
      <c r="V178" s="516" t="str">
        <f t="shared" si="211"/>
        <v>-</v>
      </c>
      <c r="W178" s="516" t="str">
        <f t="shared" si="211"/>
        <v>-</v>
      </c>
      <c r="X178" s="516" t="str">
        <f t="shared" si="211"/>
        <v>-</v>
      </c>
      <c r="Y178" s="516" t="str">
        <f t="shared" si="211"/>
        <v>-</v>
      </c>
      <c r="Z178" s="516" t="str">
        <f t="shared" si="211"/>
        <v>-</v>
      </c>
      <c r="AA178" s="516" t="str">
        <f t="shared" si="211"/>
        <v>-</v>
      </c>
      <c r="AB178" s="516" t="str">
        <f t="shared" si="211"/>
        <v>-</v>
      </c>
      <c r="AC178" s="516" t="str">
        <f t="shared" si="211"/>
        <v>-</v>
      </c>
      <c r="AD178" s="516" t="str">
        <f t="shared" si="212"/>
        <v>-</v>
      </c>
      <c r="AE178" s="516" t="str">
        <f t="shared" si="212"/>
        <v>-</v>
      </c>
      <c r="AF178" s="516" t="str">
        <f t="shared" si="212"/>
        <v>-</v>
      </c>
      <c r="AG178" s="516" t="str">
        <f t="shared" si="212"/>
        <v>-</v>
      </c>
      <c r="AH178" s="516" t="str">
        <f t="shared" si="212"/>
        <v>-</v>
      </c>
      <c r="AI178" s="516" t="str">
        <f t="shared" si="212"/>
        <v>-</v>
      </c>
      <c r="AJ178" s="516" t="str">
        <f t="shared" si="212"/>
        <v>-</v>
      </c>
      <c r="AK178" s="516" t="str">
        <f t="shared" si="212"/>
        <v>-</v>
      </c>
      <c r="AL178" s="516" t="str">
        <f t="shared" si="212"/>
        <v>-</v>
      </c>
      <c r="AM178" s="516" t="str">
        <f t="shared" si="212"/>
        <v>-</v>
      </c>
      <c r="AN178" s="516" t="str">
        <f t="shared" si="213"/>
        <v>-</v>
      </c>
      <c r="AO178" s="516" t="str">
        <f t="shared" si="213"/>
        <v>-</v>
      </c>
      <c r="AP178" s="516" t="str">
        <f t="shared" si="213"/>
        <v>-</v>
      </c>
      <c r="AQ178" s="516" t="str">
        <f t="shared" si="213"/>
        <v>-</v>
      </c>
      <c r="AR178" s="516" t="str">
        <f t="shared" si="213"/>
        <v>-</v>
      </c>
      <c r="AS178" s="516" t="str">
        <f t="shared" si="213"/>
        <v>-</v>
      </c>
      <c r="AT178" s="516" t="str">
        <f t="shared" si="213"/>
        <v>-</v>
      </c>
      <c r="AU178" s="516" t="str">
        <f t="shared" si="213"/>
        <v>-</v>
      </c>
      <c r="AV178" s="516" t="str">
        <f t="shared" si="213"/>
        <v>-</v>
      </c>
      <c r="AW178" s="516" t="str">
        <f t="shared" si="213"/>
        <v>-</v>
      </c>
      <c r="AX178" s="516" t="str">
        <f t="shared" si="214"/>
        <v>-</v>
      </c>
      <c r="AY178" s="516" t="str">
        <f t="shared" si="214"/>
        <v>-</v>
      </c>
      <c r="AZ178" s="516" t="str">
        <f t="shared" si="214"/>
        <v>-</v>
      </c>
      <c r="BA178" s="516" t="str">
        <f t="shared" si="214"/>
        <v>-</v>
      </c>
      <c r="BB178" s="516" t="str">
        <f t="shared" si="214"/>
        <v>-</v>
      </c>
      <c r="BC178" s="516" t="str">
        <f t="shared" si="214"/>
        <v>-</v>
      </c>
      <c r="BD178" s="516" t="str">
        <f t="shared" si="214"/>
        <v>-</v>
      </c>
      <c r="BE178" s="516" t="str">
        <f t="shared" si="214"/>
        <v>-</v>
      </c>
      <c r="BF178" s="516" t="str">
        <f t="shared" si="214"/>
        <v>-</v>
      </c>
      <c r="BG178" s="516" t="str">
        <f t="shared" si="214"/>
        <v>-</v>
      </c>
      <c r="BH178" s="516" t="str">
        <f t="shared" si="215"/>
        <v>-</v>
      </c>
      <c r="BI178" s="516" t="str">
        <f t="shared" si="215"/>
        <v>-</v>
      </c>
      <c r="BJ178" s="516" t="str">
        <f t="shared" si="215"/>
        <v>-</v>
      </c>
      <c r="BK178" s="516" t="str">
        <f t="shared" si="215"/>
        <v>-</v>
      </c>
      <c r="BL178" s="516" t="str">
        <f t="shared" si="215"/>
        <v>-</v>
      </c>
      <c r="BM178" s="516" t="str">
        <f t="shared" si="215"/>
        <v>-</v>
      </c>
      <c r="BN178" s="516" t="str">
        <f t="shared" si="215"/>
        <v>-</v>
      </c>
      <c r="BO178" s="516" t="str">
        <f t="shared" si="215"/>
        <v>-</v>
      </c>
      <c r="BP178" s="516" t="str">
        <f t="shared" si="215"/>
        <v>-</v>
      </c>
      <c r="BQ178" s="516" t="str">
        <f t="shared" si="215"/>
        <v>-</v>
      </c>
      <c r="BR178" s="516" t="str">
        <f t="shared" si="183"/>
        <v>-------</v>
      </c>
      <c r="BS178" s="516" t="str">
        <f t="shared" si="184"/>
        <v>-</v>
      </c>
      <c r="BT178" s="454" t="str">
        <f>IF(INDEX(BR:BR,ROW())&lt;&gt;"-------",VLOOKUP($BR178,'CS Protocol Def'!$B:$O,12,FALSE),"-")</f>
        <v>-</v>
      </c>
      <c r="BU178" s="454" t="str">
        <f>IF(INDEX(BR:BR,ROW())&lt;&gt;"-------",VLOOKUP(INDEX(BR:BR,ROW()),'CS Protocol Def'!$B:$O,13,FALSE),"-")</f>
        <v>-</v>
      </c>
      <c r="BV178" s="454" t="str">
        <f>IF(INDEX(BR:BR,ROW())&lt;&gt;"-------",VLOOKUP($BR178,'CS Protocol Def'!$B:$P,15,FALSE),"-")</f>
        <v>-</v>
      </c>
      <c r="BW178" s="455" t="str">
        <f t="shared" si="185"/>
        <v>-</v>
      </c>
      <c r="BX178" s="515" t="str">
        <f>IF(INDEX(BR:BR,ROW())&lt;&gt;"-------",VLOOKUP($BR178,'CS Protocol Def'!$B:$Q,16,FALSE),"-")</f>
        <v>-</v>
      </c>
      <c r="BY178" s="455" t="str">
        <f>IF(INDEX(BR:BR,ROW())&lt;&gt;"-------",VLOOKUP(TEXT(BIN2DEC(CONCATENATE(K178,L178,M178,N178,O178,P178,Q178,R178,S178,T178)),"#"),'Country Codes'!A:B,2,FALSE),"-")</f>
        <v>-</v>
      </c>
      <c r="BZ178" s="491" t="str">
        <f>IF(BT178=BZ$3,VLOOKUP(CONCATENATE(X178,Y178,Z178,AA178,AB178,AC178),Characters!$B$3:$F$41,5,FALSE)&amp;
VLOOKUP(CONCATENATE(AD178,AE178,AF178,AG178,AH178,AI178),Characters!$B$3:$F$41,5,FALSE)&amp;
VLOOKUP(CONCATENATE(AJ178,AK178,AL178,AM178,AN178,AO178),Characters!$B$3:$F$41,5,FALSE)&amp;
VLOOKUP(CONCATENATE(AP178,AQ178,AR178,AS178,AT178,AU178),Characters!$B$3:$F$41,5,FALSE)&amp;
VLOOKUP(CONCATENATE(AV178,AW178,AX178,AY178,AZ178,BA178),Characters!$B$3:$F$41,5,FALSE)&amp;
VLOOKUP(CONCATENATE(BB178,BC178,BD178,BE178,BF178,BG178),Characters!$B$3:$F$41,5,FALSE)&amp;
VLOOKUP(CONCATENATE(BH178,BI178,BJ178,BK178,BL178,BM178),Characters!$B$3:$F$41,5,FALSE),"-")</f>
        <v>-</v>
      </c>
      <c r="CA178" s="471" t="str">
        <f t="shared" si="159"/>
        <v>-</v>
      </c>
      <c r="CB178" s="473" t="str">
        <f t="shared" si="160"/>
        <v>-</v>
      </c>
      <c r="CC178" s="475" t="str">
        <f t="shared" si="161"/>
        <v>-</v>
      </c>
      <c r="CD178" s="476" t="str">
        <f t="shared" si="162"/>
        <v>-</v>
      </c>
      <c r="CE178" s="476" t="str">
        <f t="shared" si="163"/>
        <v>-</v>
      </c>
      <c r="CF178" s="476" t="str">
        <f t="shared" si="164"/>
        <v>-</v>
      </c>
      <c r="CG178" s="476" t="str">
        <f t="shared" si="165"/>
        <v>-</v>
      </c>
      <c r="CH178" s="478" t="str">
        <f t="shared" si="166"/>
        <v>-</v>
      </c>
      <c r="CI178" s="480" t="str">
        <f t="shared" si="167"/>
        <v>-</v>
      </c>
      <c r="CJ178" s="480" t="str">
        <f t="shared" si="168"/>
        <v>-</v>
      </c>
      <c r="CK178" s="480" t="str">
        <f t="shared" si="169"/>
        <v>-</v>
      </c>
      <c r="CL178" s="480" t="str">
        <f t="shared" si="170"/>
        <v>-</v>
      </c>
      <c r="CM178" s="482" t="str">
        <f t="shared" si="171"/>
        <v>-</v>
      </c>
      <c r="CN178" s="483" t="str">
        <f t="shared" si="172"/>
        <v>-</v>
      </c>
      <c r="CO178" s="483" t="str">
        <f t="shared" si="173"/>
        <v>-</v>
      </c>
      <c r="CP178" s="483" t="str">
        <f t="shared" si="174"/>
        <v>-</v>
      </c>
      <c r="CQ178" s="493" t="str">
        <f t="shared" si="175"/>
        <v>-</v>
      </c>
      <c r="CR178" s="487" t="str">
        <f t="shared" si="176"/>
        <v>-</v>
      </c>
      <c r="CS178" s="490" t="str">
        <f t="shared" si="177"/>
        <v>-</v>
      </c>
      <c r="CT178" s="485" t="str">
        <f t="shared" si="178"/>
        <v>-</v>
      </c>
      <c r="CU178" s="485" t="str">
        <f t="shared" si="179"/>
        <v>-</v>
      </c>
      <c r="CV178" s="489" t="str">
        <f t="shared" si="180"/>
        <v>-</v>
      </c>
    </row>
    <row r="179" spans="6:100" x14ac:dyDescent="0.2">
      <c r="F179" s="495" t="str">
        <f t="shared" si="158"/>
        <v>-</v>
      </c>
      <c r="G179" s="495">
        <f t="shared" si="181"/>
        <v>0</v>
      </c>
      <c r="I179" s="456" t="str">
        <f t="shared" si="182"/>
        <v>-</v>
      </c>
      <c r="J179" s="516" t="str">
        <f t="shared" si="210"/>
        <v>-</v>
      </c>
      <c r="K179" s="516" t="str">
        <f t="shared" si="210"/>
        <v>-</v>
      </c>
      <c r="L179" s="516" t="str">
        <f t="shared" si="210"/>
        <v>-</v>
      </c>
      <c r="M179" s="516" t="str">
        <f t="shared" si="210"/>
        <v>-</v>
      </c>
      <c r="N179" s="516" t="str">
        <f t="shared" si="210"/>
        <v>-</v>
      </c>
      <c r="O179" s="516" t="str">
        <f t="shared" si="210"/>
        <v>-</v>
      </c>
      <c r="P179" s="516" t="str">
        <f t="shared" si="210"/>
        <v>-</v>
      </c>
      <c r="Q179" s="516" t="str">
        <f t="shared" si="210"/>
        <v>-</v>
      </c>
      <c r="R179" s="516" t="str">
        <f t="shared" si="210"/>
        <v>-</v>
      </c>
      <c r="S179" s="516" t="str">
        <f t="shared" si="210"/>
        <v>-</v>
      </c>
      <c r="T179" s="516" t="str">
        <f t="shared" si="211"/>
        <v>-</v>
      </c>
      <c r="U179" s="516" t="str">
        <f t="shared" si="211"/>
        <v>-</v>
      </c>
      <c r="V179" s="516" t="str">
        <f t="shared" si="211"/>
        <v>-</v>
      </c>
      <c r="W179" s="516" t="str">
        <f t="shared" si="211"/>
        <v>-</v>
      </c>
      <c r="X179" s="516" t="str">
        <f t="shared" si="211"/>
        <v>-</v>
      </c>
      <c r="Y179" s="516" t="str">
        <f t="shared" si="211"/>
        <v>-</v>
      </c>
      <c r="Z179" s="516" t="str">
        <f t="shared" si="211"/>
        <v>-</v>
      </c>
      <c r="AA179" s="516" t="str">
        <f t="shared" si="211"/>
        <v>-</v>
      </c>
      <c r="AB179" s="516" t="str">
        <f t="shared" si="211"/>
        <v>-</v>
      </c>
      <c r="AC179" s="516" t="str">
        <f t="shared" si="211"/>
        <v>-</v>
      </c>
      <c r="AD179" s="516" t="str">
        <f t="shared" si="212"/>
        <v>-</v>
      </c>
      <c r="AE179" s="516" t="str">
        <f t="shared" si="212"/>
        <v>-</v>
      </c>
      <c r="AF179" s="516" t="str">
        <f t="shared" si="212"/>
        <v>-</v>
      </c>
      <c r="AG179" s="516" t="str">
        <f t="shared" si="212"/>
        <v>-</v>
      </c>
      <c r="AH179" s="516" t="str">
        <f t="shared" si="212"/>
        <v>-</v>
      </c>
      <c r="AI179" s="516" t="str">
        <f t="shared" si="212"/>
        <v>-</v>
      </c>
      <c r="AJ179" s="516" t="str">
        <f t="shared" si="212"/>
        <v>-</v>
      </c>
      <c r="AK179" s="516" t="str">
        <f t="shared" si="212"/>
        <v>-</v>
      </c>
      <c r="AL179" s="516" t="str">
        <f t="shared" si="212"/>
        <v>-</v>
      </c>
      <c r="AM179" s="516" t="str">
        <f t="shared" si="212"/>
        <v>-</v>
      </c>
      <c r="AN179" s="516" t="str">
        <f t="shared" si="213"/>
        <v>-</v>
      </c>
      <c r="AO179" s="516" t="str">
        <f t="shared" si="213"/>
        <v>-</v>
      </c>
      <c r="AP179" s="516" t="str">
        <f t="shared" si="213"/>
        <v>-</v>
      </c>
      <c r="AQ179" s="516" t="str">
        <f t="shared" si="213"/>
        <v>-</v>
      </c>
      <c r="AR179" s="516" t="str">
        <f t="shared" si="213"/>
        <v>-</v>
      </c>
      <c r="AS179" s="516" t="str">
        <f t="shared" si="213"/>
        <v>-</v>
      </c>
      <c r="AT179" s="516" t="str">
        <f t="shared" si="213"/>
        <v>-</v>
      </c>
      <c r="AU179" s="516" t="str">
        <f t="shared" si="213"/>
        <v>-</v>
      </c>
      <c r="AV179" s="516" t="str">
        <f t="shared" si="213"/>
        <v>-</v>
      </c>
      <c r="AW179" s="516" t="str">
        <f t="shared" si="213"/>
        <v>-</v>
      </c>
      <c r="AX179" s="516" t="str">
        <f t="shared" si="214"/>
        <v>-</v>
      </c>
      <c r="AY179" s="516" t="str">
        <f t="shared" si="214"/>
        <v>-</v>
      </c>
      <c r="AZ179" s="516" t="str">
        <f t="shared" si="214"/>
        <v>-</v>
      </c>
      <c r="BA179" s="516" t="str">
        <f t="shared" si="214"/>
        <v>-</v>
      </c>
      <c r="BB179" s="516" t="str">
        <f t="shared" si="214"/>
        <v>-</v>
      </c>
      <c r="BC179" s="516" t="str">
        <f t="shared" si="214"/>
        <v>-</v>
      </c>
      <c r="BD179" s="516" t="str">
        <f t="shared" si="214"/>
        <v>-</v>
      </c>
      <c r="BE179" s="516" t="str">
        <f t="shared" si="214"/>
        <v>-</v>
      </c>
      <c r="BF179" s="516" t="str">
        <f t="shared" si="214"/>
        <v>-</v>
      </c>
      <c r="BG179" s="516" t="str">
        <f t="shared" si="214"/>
        <v>-</v>
      </c>
      <c r="BH179" s="516" t="str">
        <f t="shared" si="215"/>
        <v>-</v>
      </c>
      <c r="BI179" s="516" t="str">
        <f t="shared" si="215"/>
        <v>-</v>
      </c>
      <c r="BJ179" s="516" t="str">
        <f t="shared" si="215"/>
        <v>-</v>
      </c>
      <c r="BK179" s="516" t="str">
        <f t="shared" si="215"/>
        <v>-</v>
      </c>
      <c r="BL179" s="516" t="str">
        <f t="shared" si="215"/>
        <v>-</v>
      </c>
      <c r="BM179" s="516" t="str">
        <f t="shared" si="215"/>
        <v>-</v>
      </c>
      <c r="BN179" s="516" t="str">
        <f t="shared" si="215"/>
        <v>-</v>
      </c>
      <c r="BO179" s="516" t="str">
        <f t="shared" si="215"/>
        <v>-</v>
      </c>
      <c r="BP179" s="516" t="str">
        <f t="shared" si="215"/>
        <v>-</v>
      </c>
      <c r="BQ179" s="516" t="str">
        <f t="shared" si="215"/>
        <v>-</v>
      </c>
      <c r="BR179" s="516" t="str">
        <f t="shared" si="183"/>
        <v>-------</v>
      </c>
      <c r="BS179" s="516" t="str">
        <f t="shared" si="184"/>
        <v>-</v>
      </c>
      <c r="BT179" s="454" t="str">
        <f>IF(INDEX(BR:BR,ROW())&lt;&gt;"-------",VLOOKUP($BR179,'CS Protocol Def'!$B:$O,12,FALSE),"-")</f>
        <v>-</v>
      </c>
      <c r="BU179" s="454" t="str">
        <f>IF(INDEX(BR:BR,ROW())&lt;&gt;"-------",VLOOKUP(INDEX(BR:BR,ROW()),'CS Protocol Def'!$B:$O,13,FALSE),"-")</f>
        <v>-</v>
      </c>
      <c r="BV179" s="454" t="str">
        <f>IF(INDEX(BR:BR,ROW())&lt;&gt;"-------",VLOOKUP($BR179,'CS Protocol Def'!$B:$P,15,FALSE),"-")</f>
        <v>-</v>
      </c>
      <c r="BW179" s="455" t="str">
        <f t="shared" si="185"/>
        <v>-</v>
      </c>
      <c r="BX179" s="515" t="str">
        <f>IF(INDEX(BR:BR,ROW())&lt;&gt;"-------",VLOOKUP($BR179,'CS Protocol Def'!$B:$Q,16,FALSE),"-")</f>
        <v>-</v>
      </c>
      <c r="BY179" s="455" t="str">
        <f>IF(INDEX(BR:BR,ROW())&lt;&gt;"-------",VLOOKUP(TEXT(BIN2DEC(CONCATENATE(K179,L179,M179,N179,O179,P179,Q179,R179,S179,T179)),"#"),'Country Codes'!A:B,2,FALSE),"-")</f>
        <v>-</v>
      </c>
      <c r="BZ179" s="491" t="str">
        <f>IF(BT179=BZ$3,VLOOKUP(CONCATENATE(X179,Y179,Z179,AA179,AB179,AC179),Characters!$B$3:$F$41,5,FALSE)&amp;
VLOOKUP(CONCATENATE(AD179,AE179,AF179,AG179,AH179,AI179),Characters!$B$3:$F$41,5,FALSE)&amp;
VLOOKUP(CONCATENATE(AJ179,AK179,AL179,AM179,AN179,AO179),Characters!$B$3:$F$41,5,FALSE)&amp;
VLOOKUP(CONCATENATE(AP179,AQ179,AR179,AS179,AT179,AU179),Characters!$B$3:$F$41,5,FALSE)&amp;
VLOOKUP(CONCATENATE(AV179,AW179,AX179,AY179,AZ179,BA179),Characters!$B$3:$F$41,5,FALSE)&amp;
VLOOKUP(CONCATENATE(BB179,BC179,BD179,BE179,BF179,BG179),Characters!$B$3:$F$41,5,FALSE)&amp;
VLOOKUP(CONCATENATE(BH179,BI179,BJ179,BK179,BL179,BM179),Characters!$B$3:$F$41,5,FALSE),"-")</f>
        <v>-</v>
      </c>
      <c r="CA179" s="471" t="str">
        <f t="shared" si="159"/>
        <v>-</v>
      </c>
      <c r="CB179" s="473" t="str">
        <f t="shared" si="160"/>
        <v>-</v>
      </c>
      <c r="CC179" s="475" t="str">
        <f t="shared" si="161"/>
        <v>-</v>
      </c>
      <c r="CD179" s="476" t="str">
        <f t="shared" si="162"/>
        <v>-</v>
      </c>
      <c r="CE179" s="476" t="str">
        <f t="shared" si="163"/>
        <v>-</v>
      </c>
      <c r="CF179" s="476" t="str">
        <f t="shared" si="164"/>
        <v>-</v>
      </c>
      <c r="CG179" s="476" t="str">
        <f t="shared" si="165"/>
        <v>-</v>
      </c>
      <c r="CH179" s="478" t="str">
        <f t="shared" si="166"/>
        <v>-</v>
      </c>
      <c r="CI179" s="480" t="str">
        <f t="shared" si="167"/>
        <v>-</v>
      </c>
      <c r="CJ179" s="480" t="str">
        <f t="shared" si="168"/>
        <v>-</v>
      </c>
      <c r="CK179" s="480" t="str">
        <f t="shared" si="169"/>
        <v>-</v>
      </c>
      <c r="CL179" s="480" t="str">
        <f t="shared" si="170"/>
        <v>-</v>
      </c>
      <c r="CM179" s="482" t="str">
        <f t="shared" si="171"/>
        <v>-</v>
      </c>
      <c r="CN179" s="483" t="str">
        <f t="shared" si="172"/>
        <v>-</v>
      </c>
      <c r="CO179" s="483" t="str">
        <f t="shared" si="173"/>
        <v>-</v>
      </c>
      <c r="CP179" s="483" t="str">
        <f t="shared" si="174"/>
        <v>-</v>
      </c>
      <c r="CQ179" s="493" t="str">
        <f t="shared" si="175"/>
        <v>-</v>
      </c>
      <c r="CR179" s="487" t="str">
        <f t="shared" si="176"/>
        <v>-</v>
      </c>
      <c r="CS179" s="490" t="str">
        <f t="shared" si="177"/>
        <v>-</v>
      </c>
      <c r="CT179" s="485" t="str">
        <f t="shared" si="178"/>
        <v>-</v>
      </c>
      <c r="CU179" s="485" t="str">
        <f t="shared" si="179"/>
        <v>-</v>
      </c>
      <c r="CV179" s="489" t="str">
        <f t="shared" si="180"/>
        <v>-</v>
      </c>
    </row>
    <row r="180" spans="6:100" x14ac:dyDescent="0.2">
      <c r="F180" s="495" t="str">
        <f t="shared" si="158"/>
        <v>-</v>
      </c>
      <c r="G180" s="495">
        <f t="shared" si="181"/>
        <v>0</v>
      </c>
      <c r="I180" s="456" t="str">
        <f t="shared" si="182"/>
        <v>-</v>
      </c>
      <c r="J180" s="516" t="str">
        <f t="shared" si="210"/>
        <v>-</v>
      </c>
      <c r="K180" s="516" t="str">
        <f t="shared" si="210"/>
        <v>-</v>
      </c>
      <c r="L180" s="516" t="str">
        <f t="shared" si="210"/>
        <v>-</v>
      </c>
      <c r="M180" s="516" t="str">
        <f t="shared" si="210"/>
        <v>-</v>
      </c>
      <c r="N180" s="516" t="str">
        <f t="shared" si="210"/>
        <v>-</v>
      </c>
      <c r="O180" s="516" t="str">
        <f t="shared" si="210"/>
        <v>-</v>
      </c>
      <c r="P180" s="516" t="str">
        <f t="shared" si="210"/>
        <v>-</v>
      </c>
      <c r="Q180" s="516" t="str">
        <f t="shared" si="210"/>
        <v>-</v>
      </c>
      <c r="R180" s="516" t="str">
        <f t="shared" si="210"/>
        <v>-</v>
      </c>
      <c r="S180" s="516" t="str">
        <f t="shared" si="210"/>
        <v>-</v>
      </c>
      <c r="T180" s="516" t="str">
        <f t="shared" si="211"/>
        <v>-</v>
      </c>
      <c r="U180" s="516" t="str">
        <f t="shared" si="211"/>
        <v>-</v>
      </c>
      <c r="V180" s="516" t="str">
        <f t="shared" si="211"/>
        <v>-</v>
      </c>
      <c r="W180" s="516" t="str">
        <f t="shared" si="211"/>
        <v>-</v>
      </c>
      <c r="X180" s="516" t="str">
        <f t="shared" si="211"/>
        <v>-</v>
      </c>
      <c r="Y180" s="516" t="str">
        <f t="shared" si="211"/>
        <v>-</v>
      </c>
      <c r="Z180" s="516" t="str">
        <f t="shared" si="211"/>
        <v>-</v>
      </c>
      <c r="AA180" s="516" t="str">
        <f t="shared" si="211"/>
        <v>-</v>
      </c>
      <c r="AB180" s="516" t="str">
        <f t="shared" si="211"/>
        <v>-</v>
      </c>
      <c r="AC180" s="516" t="str">
        <f t="shared" si="211"/>
        <v>-</v>
      </c>
      <c r="AD180" s="516" t="str">
        <f t="shared" si="212"/>
        <v>-</v>
      </c>
      <c r="AE180" s="516" t="str">
        <f t="shared" si="212"/>
        <v>-</v>
      </c>
      <c r="AF180" s="516" t="str">
        <f t="shared" si="212"/>
        <v>-</v>
      </c>
      <c r="AG180" s="516" t="str">
        <f t="shared" si="212"/>
        <v>-</v>
      </c>
      <c r="AH180" s="516" t="str">
        <f t="shared" si="212"/>
        <v>-</v>
      </c>
      <c r="AI180" s="516" t="str">
        <f t="shared" si="212"/>
        <v>-</v>
      </c>
      <c r="AJ180" s="516" t="str">
        <f t="shared" si="212"/>
        <v>-</v>
      </c>
      <c r="AK180" s="516" t="str">
        <f t="shared" si="212"/>
        <v>-</v>
      </c>
      <c r="AL180" s="516" t="str">
        <f t="shared" si="212"/>
        <v>-</v>
      </c>
      <c r="AM180" s="516" t="str">
        <f t="shared" si="212"/>
        <v>-</v>
      </c>
      <c r="AN180" s="516" t="str">
        <f t="shared" si="213"/>
        <v>-</v>
      </c>
      <c r="AO180" s="516" t="str">
        <f t="shared" si="213"/>
        <v>-</v>
      </c>
      <c r="AP180" s="516" t="str">
        <f t="shared" si="213"/>
        <v>-</v>
      </c>
      <c r="AQ180" s="516" t="str">
        <f t="shared" si="213"/>
        <v>-</v>
      </c>
      <c r="AR180" s="516" t="str">
        <f t="shared" si="213"/>
        <v>-</v>
      </c>
      <c r="AS180" s="516" t="str">
        <f t="shared" si="213"/>
        <v>-</v>
      </c>
      <c r="AT180" s="516" t="str">
        <f t="shared" si="213"/>
        <v>-</v>
      </c>
      <c r="AU180" s="516" t="str">
        <f t="shared" si="213"/>
        <v>-</v>
      </c>
      <c r="AV180" s="516" t="str">
        <f t="shared" si="213"/>
        <v>-</v>
      </c>
      <c r="AW180" s="516" t="str">
        <f t="shared" si="213"/>
        <v>-</v>
      </c>
      <c r="AX180" s="516" t="str">
        <f t="shared" si="214"/>
        <v>-</v>
      </c>
      <c r="AY180" s="516" t="str">
        <f t="shared" si="214"/>
        <v>-</v>
      </c>
      <c r="AZ180" s="516" t="str">
        <f t="shared" si="214"/>
        <v>-</v>
      </c>
      <c r="BA180" s="516" t="str">
        <f t="shared" si="214"/>
        <v>-</v>
      </c>
      <c r="BB180" s="516" t="str">
        <f t="shared" si="214"/>
        <v>-</v>
      </c>
      <c r="BC180" s="516" t="str">
        <f t="shared" si="214"/>
        <v>-</v>
      </c>
      <c r="BD180" s="516" t="str">
        <f t="shared" si="214"/>
        <v>-</v>
      </c>
      <c r="BE180" s="516" t="str">
        <f t="shared" si="214"/>
        <v>-</v>
      </c>
      <c r="BF180" s="516" t="str">
        <f t="shared" si="214"/>
        <v>-</v>
      </c>
      <c r="BG180" s="516" t="str">
        <f t="shared" si="214"/>
        <v>-</v>
      </c>
      <c r="BH180" s="516" t="str">
        <f t="shared" si="215"/>
        <v>-</v>
      </c>
      <c r="BI180" s="516" t="str">
        <f t="shared" si="215"/>
        <v>-</v>
      </c>
      <c r="BJ180" s="516" t="str">
        <f t="shared" si="215"/>
        <v>-</v>
      </c>
      <c r="BK180" s="516" t="str">
        <f t="shared" si="215"/>
        <v>-</v>
      </c>
      <c r="BL180" s="516" t="str">
        <f t="shared" si="215"/>
        <v>-</v>
      </c>
      <c r="BM180" s="516" t="str">
        <f t="shared" si="215"/>
        <v>-</v>
      </c>
      <c r="BN180" s="516" t="str">
        <f t="shared" si="215"/>
        <v>-</v>
      </c>
      <c r="BO180" s="516" t="str">
        <f t="shared" si="215"/>
        <v>-</v>
      </c>
      <c r="BP180" s="516" t="str">
        <f t="shared" si="215"/>
        <v>-</v>
      </c>
      <c r="BQ180" s="516" t="str">
        <f t="shared" si="215"/>
        <v>-</v>
      </c>
      <c r="BR180" s="516" t="str">
        <f t="shared" si="183"/>
        <v>-------</v>
      </c>
      <c r="BS180" s="516" t="str">
        <f t="shared" si="184"/>
        <v>-</v>
      </c>
      <c r="BT180" s="454" t="str">
        <f>IF(INDEX(BR:BR,ROW())&lt;&gt;"-------",VLOOKUP($BR180,'CS Protocol Def'!$B:$O,12,FALSE),"-")</f>
        <v>-</v>
      </c>
      <c r="BU180" s="454" t="str">
        <f>IF(INDEX(BR:BR,ROW())&lt;&gt;"-------",VLOOKUP(INDEX(BR:BR,ROW()),'CS Protocol Def'!$B:$O,13,FALSE),"-")</f>
        <v>-</v>
      </c>
      <c r="BV180" s="454" t="str">
        <f>IF(INDEX(BR:BR,ROW())&lt;&gt;"-------",VLOOKUP($BR180,'CS Protocol Def'!$B:$P,15,FALSE),"-")</f>
        <v>-</v>
      </c>
      <c r="BW180" s="455" t="str">
        <f t="shared" si="185"/>
        <v>-</v>
      </c>
      <c r="BX180" s="515" t="str">
        <f>IF(INDEX(BR:BR,ROW())&lt;&gt;"-------",VLOOKUP($BR180,'CS Protocol Def'!$B:$Q,16,FALSE),"-")</f>
        <v>-</v>
      </c>
      <c r="BY180" s="455" t="str">
        <f>IF(INDEX(BR:BR,ROW())&lt;&gt;"-------",VLOOKUP(TEXT(BIN2DEC(CONCATENATE(K180,L180,M180,N180,O180,P180,Q180,R180,S180,T180)),"#"),'Country Codes'!A:B,2,FALSE),"-")</f>
        <v>-</v>
      </c>
      <c r="BZ180" s="491" t="str">
        <f>IF(BT180=BZ$3,VLOOKUP(CONCATENATE(X180,Y180,Z180,AA180,AB180,AC180),Characters!$B$3:$F$41,5,FALSE)&amp;
VLOOKUP(CONCATENATE(AD180,AE180,AF180,AG180,AH180,AI180),Characters!$B$3:$F$41,5,FALSE)&amp;
VLOOKUP(CONCATENATE(AJ180,AK180,AL180,AM180,AN180,AO180),Characters!$B$3:$F$41,5,FALSE)&amp;
VLOOKUP(CONCATENATE(AP180,AQ180,AR180,AS180,AT180,AU180),Characters!$B$3:$F$41,5,FALSE)&amp;
VLOOKUP(CONCATENATE(AV180,AW180,AX180,AY180,AZ180,BA180),Characters!$B$3:$F$41,5,FALSE)&amp;
VLOOKUP(CONCATENATE(BB180,BC180,BD180,BE180,BF180,BG180),Characters!$B$3:$F$41,5,FALSE)&amp;
VLOOKUP(CONCATENATE(BH180,BI180,BJ180,BK180,BL180,BM180),Characters!$B$3:$F$41,5,FALSE),"-")</f>
        <v>-</v>
      </c>
      <c r="CA180" s="471" t="str">
        <f t="shared" si="159"/>
        <v>-</v>
      </c>
      <c r="CB180" s="473" t="str">
        <f t="shared" si="160"/>
        <v>-</v>
      </c>
      <c r="CC180" s="475" t="str">
        <f t="shared" si="161"/>
        <v>-</v>
      </c>
      <c r="CD180" s="476" t="str">
        <f t="shared" si="162"/>
        <v>-</v>
      </c>
      <c r="CE180" s="476" t="str">
        <f t="shared" si="163"/>
        <v>-</v>
      </c>
      <c r="CF180" s="476" t="str">
        <f t="shared" si="164"/>
        <v>-</v>
      </c>
      <c r="CG180" s="476" t="str">
        <f t="shared" si="165"/>
        <v>-</v>
      </c>
      <c r="CH180" s="478" t="str">
        <f t="shared" si="166"/>
        <v>-</v>
      </c>
      <c r="CI180" s="480" t="str">
        <f t="shared" si="167"/>
        <v>-</v>
      </c>
      <c r="CJ180" s="480" t="str">
        <f t="shared" si="168"/>
        <v>-</v>
      </c>
      <c r="CK180" s="480" t="str">
        <f t="shared" si="169"/>
        <v>-</v>
      </c>
      <c r="CL180" s="480" t="str">
        <f t="shared" si="170"/>
        <v>-</v>
      </c>
      <c r="CM180" s="482" t="str">
        <f t="shared" si="171"/>
        <v>-</v>
      </c>
      <c r="CN180" s="483" t="str">
        <f t="shared" si="172"/>
        <v>-</v>
      </c>
      <c r="CO180" s="483" t="str">
        <f t="shared" si="173"/>
        <v>-</v>
      </c>
      <c r="CP180" s="483" t="str">
        <f t="shared" si="174"/>
        <v>-</v>
      </c>
      <c r="CQ180" s="493" t="str">
        <f t="shared" si="175"/>
        <v>-</v>
      </c>
      <c r="CR180" s="487" t="str">
        <f t="shared" si="176"/>
        <v>-</v>
      </c>
      <c r="CS180" s="490" t="str">
        <f t="shared" si="177"/>
        <v>-</v>
      </c>
      <c r="CT180" s="485" t="str">
        <f t="shared" si="178"/>
        <v>-</v>
      </c>
      <c r="CU180" s="485" t="str">
        <f t="shared" si="179"/>
        <v>-</v>
      </c>
      <c r="CV180" s="489" t="str">
        <f t="shared" si="180"/>
        <v>-</v>
      </c>
    </row>
    <row r="181" spans="6:100" x14ac:dyDescent="0.2">
      <c r="F181" s="495" t="str">
        <f t="shared" si="158"/>
        <v>-</v>
      </c>
      <c r="G181" s="495">
        <f t="shared" si="181"/>
        <v>0</v>
      </c>
      <c r="I181" s="456" t="str">
        <f t="shared" si="182"/>
        <v>-</v>
      </c>
      <c r="J181" s="516" t="str">
        <f t="shared" si="210"/>
        <v>-</v>
      </c>
      <c r="K181" s="516" t="str">
        <f t="shared" si="210"/>
        <v>-</v>
      </c>
      <c r="L181" s="516" t="str">
        <f t="shared" si="210"/>
        <v>-</v>
      </c>
      <c r="M181" s="516" t="str">
        <f t="shared" si="210"/>
        <v>-</v>
      </c>
      <c r="N181" s="516" t="str">
        <f t="shared" si="210"/>
        <v>-</v>
      </c>
      <c r="O181" s="516" t="str">
        <f t="shared" si="210"/>
        <v>-</v>
      </c>
      <c r="P181" s="516" t="str">
        <f t="shared" si="210"/>
        <v>-</v>
      </c>
      <c r="Q181" s="516" t="str">
        <f t="shared" si="210"/>
        <v>-</v>
      </c>
      <c r="R181" s="516" t="str">
        <f t="shared" si="210"/>
        <v>-</v>
      </c>
      <c r="S181" s="516" t="str">
        <f t="shared" si="210"/>
        <v>-</v>
      </c>
      <c r="T181" s="516" t="str">
        <f t="shared" si="211"/>
        <v>-</v>
      </c>
      <c r="U181" s="516" t="str">
        <f t="shared" si="211"/>
        <v>-</v>
      </c>
      <c r="V181" s="516" t="str">
        <f t="shared" si="211"/>
        <v>-</v>
      </c>
      <c r="W181" s="516" t="str">
        <f t="shared" si="211"/>
        <v>-</v>
      </c>
      <c r="X181" s="516" t="str">
        <f t="shared" si="211"/>
        <v>-</v>
      </c>
      <c r="Y181" s="516" t="str">
        <f t="shared" si="211"/>
        <v>-</v>
      </c>
      <c r="Z181" s="516" t="str">
        <f t="shared" si="211"/>
        <v>-</v>
      </c>
      <c r="AA181" s="516" t="str">
        <f t="shared" si="211"/>
        <v>-</v>
      </c>
      <c r="AB181" s="516" t="str">
        <f t="shared" si="211"/>
        <v>-</v>
      </c>
      <c r="AC181" s="516" t="str">
        <f t="shared" si="211"/>
        <v>-</v>
      </c>
      <c r="AD181" s="516" t="str">
        <f t="shared" si="212"/>
        <v>-</v>
      </c>
      <c r="AE181" s="516" t="str">
        <f t="shared" si="212"/>
        <v>-</v>
      </c>
      <c r="AF181" s="516" t="str">
        <f t="shared" si="212"/>
        <v>-</v>
      </c>
      <c r="AG181" s="516" t="str">
        <f t="shared" si="212"/>
        <v>-</v>
      </c>
      <c r="AH181" s="516" t="str">
        <f t="shared" si="212"/>
        <v>-</v>
      </c>
      <c r="AI181" s="516" t="str">
        <f t="shared" si="212"/>
        <v>-</v>
      </c>
      <c r="AJ181" s="516" t="str">
        <f t="shared" si="212"/>
        <v>-</v>
      </c>
      <c r="AK181" s="516" t="str">
        <f t="shared" si="212"/>
        <v>-</v>
      </c>
      <c r="AL181" s="516" t="str">
        <f t="shared" si="212"/>
        <v>-</v>
      </c>
      <c r="AM181" s="516" t="str">
        <f t="shared" si="212"/>
        <v>-</v>
      </c>
      <c r="AN181" s="516" t="str">
        <f t="shared" si="213"/>
        <v>-</v>
      </c>
      <c r="AO181" s="516" t="str">
        <f t="shared" si="213"/>
        <v>-</v>
      </c>
      <c r="AP181" s="516" t="str">
        <f t="shared" si="213"/>
        <v>-</v>
      </c>
      <c r="AQ181" s="516" t="str">
        <f t="shared" si="213"/>
        <v>-</v>
      </c>
      <c r="AR181" s="516" t="str">
        <f t="shared" si="213"/>
        <v>-</v>
      </c>
      <c r="AS181" s="516" t="str">
        <f t="shared" si="213"/>
        <v>-</v>
      </c>
      <c r="AT181" s="516" t="str">
        <f t="shared" si="213"/>
        <v>-</v>
      </c>
      <c r="AU181" s="516" t="str">
        <f t="shared" si="213"/>
        <v>-</v>
      </c>
      <c r="AV181" s="516" t="str">
        <f t="shared" si="213"/>
        <v>-</v>
      </c>
      <c r="AW181" s="516" t="str">
        <f t="shared" si="213"/>
        <v>-</v>
      </c>
      <c r="AX181" s="516" t="str">
        <f t="shared" si="214"/>
        <v>-</v>
      </c>
      <c r="AY181" s="516" t="str">
        <f t="shared" si="214"/>
        <v>-</v>
      </c>
      <c r="AZ181" s="516" t="str">
        <f t="shared" si="214"/>
        <v>-</v>
      </c>
      <c r="BA181" s="516" t="str">
        <f t="shared" si="214"/>
        <v>-</v>
      </c>
      <c r="BB181" s="516" t="str">
        <f t="shared" si="214"/>
        <v>-</v>
      </c>
      <c r="BC181" s="516" t="str">
        <f t="shared" si="214"/>
        <v>-</v>
      </c>
      <c r="BD181" s="516" t="str">
        <f t="shared" si="214"/>
        <v>-</v>
      </c>
      <c r="BE181" s="516" t="str">
        <f t="shared" si="214"/>
        <v>-</v>
      </c>
      <c r="BF181" s="516" t="str">
        <f t="shared" si="214"/>
        <v>-</v>
      </c>
      <c r="BG181" s="516" t="str">
        <f t="shared" si="214"/>
        <v>-</v>
      </c>
      <c r="BH181" s="516" t="str">
        <f t="shared" si="215"/>
        <v>-</v>
      </c>
      <c r="BI181" s="516" t="str">
        <f t="shared" si="215"/>
        <v>-</v>
      </c>
      <c r="BJ181" s="516" t="str">
        <f t="shared" si="215"/>
        <v>-</v>
      </c>
      <c r="BK181" s="516" t="str">
        <f t="shared" si="215"/>
        <v>-</v>
      </c>
      <c r="BL181" s="516" t="str">
        <f t="shared" si="215"/>
        <v>-</v>
      </c>
      <c r="BM181" s="516" t="str">
        <f t="shared" si="215"/>
        <v>-</v>
      </c>
      <c r="BN181" s="516" t="str">
        <f t="shared" si="215"/>
        <v>-</v>
      </c>
      <c r="BO181" s="516" t="str">
        <f t="shared" si="215"/>
        <v>-</v>
      </c>
      <c r="BP181" s="516" t="str">
        <f t="shared" si="215"/>
        <v>-</v>
      </c>
      <c r="BQ181" s="516" t="str">
        <f t="shared" si="215"/>
        <v>-</v>
      </c>
      <c r="BR181" s="516" t="str">
        <f t="shared" si="183"/>
        <v>-------</v>
      </c>
      <c r="BS181" s="516" t="str">
        <f t="shared" si="184"/>
        <v>-</v>
      </c>
      <c r="BT181" s="454" t="str">
        <f>IF(INDEX(BR:BR,ROW())&lt;&gt;"-------",VLOOKUP($BR181,'CS Protocol Def'!$B:$O,12,FALSE),"-")</f>
        <v>-</v>
      </c>
      <c r="BU181" s="454" t="str">
        <f>IF(INDEX(BR:BR,ROW())&lt;&gt;"-------",VLOOKUP(INDEX(BR:BR,ROW()),'CS Protocol Def'!$B:$O,13,FALSE),"-")</f>
        <v>-</v>
      </c>
      <c r="BV181" s="454" t="str">
        <f>IF(INDEX(BR:BR,ROW())&lt;&gt;"-------",VLOOKUP($BR181,'CS Protocol Def'!$B:$P,15,FALSE),"-")</f>
        <v>-</v>
      </c>
      <c r="BW181" s="455" t="str">
        <f t="shared" si="185"/>
        <v>-</v>
      </c>
      <c r="BX181" s="515" t="str">
        <f>IF(INDEX(BR:BR,ROW())&lt;&gt;"-------",VLOOKUP($BR181,'CS Protocol Def'!$B:$Q,16,FALSE),"-")</f>
        <v>-</v>
      </c>
      <c r="BY181" s="455" t="str">
        <f>IF(INDEX(BR:BR,ROW())&lt;&gt;"-------",VLOOKUP(TEXT(BIN2DEC(CONCATENATE(K181,L181,M181,N181,O181,P181,Q181,R181,S181,T181)),"#"),'Country Codes'!A:B,2,FALSE),"-")</f>
        <v>-</v>
      </c>
      <c r="BZ181" s="491" t="str">
        <f>IF(BT181=BZ$3,VLOOKUP(CONCATENATE(X181,Y181,Z181,AA181,AB181,AC181),Characters!$B$3:$F$41,5,FALSE)&amp;
VLOOKUP(CONCATENATE(AD181,AE181,AF181,AG181,AH181,AI181),Characters!$B$3:$F$41,5,FALSE)&amp;
VLOOKUP(CONCATENATE(AJ181,AK181,AL181,AM181,AN181,AO181),Characters!$B$3:$F$41,5,FALSE)&amp;
VLOOKUP(CONCATENATE(AP181,AQ181,AR181,AS181,AT181,AU181),Characters!$B$3:$F$41,5,FALSE)&amp;
VLOOKUP(CONCATENATE(AV181,AW181,AX181,AY181,AZ181,BA181),Characters!$B$3:$F$41,5,FALSE)&amp;
VLOOKUP(CONCATENATE(BB181,BC181,BD181,BE181,BF181,BG181),Characters!$B$3:$F$41,5,FALSE)&amp;
VLOOKUP(CONCATENATE(BH181,BI181,BJ181,BK181,BL181,BM181),Characters!$B$3:$F$41,5,FALSE),"-")</f>
        <v>-</v>
      </c>
      <c r="CA181" s="471" t="str">
        <f t="shared" si="159"/>
        <v>-</v>
      </c>
      <c r="CB181" s="473" t="str">
        <f t="shared" si="160"/>
        <v>-</v>
      </c>
      <c r="CC181" s="475" t="str">
        <f t="shared" si="161"/>
        <v>-</v>
      </c>
      <c r="CD181" s="476" t="str">
        <f t="shared" si="162"/>
        <v>-</v>
      </c>
      <c r="CE181" s="476" t="str">
        <f t="shared" si="163"/>
        <v>-</v>
      </c>
      <c r="CF181" s="476" t="str">
        <f t="shared" si="164"/>
        <v>-</v>
      </c>
      <c r="CG181" s="476" t="str">
        <f t="shared" si="165"/>
        <v>-</v>
      </c>
      <c r="CH181" s="478" t="str">
        <f t="shared" si="166"/>
        <v>-</v>
      </c>
      <c r="CI181" s="480" t="str">
        <f t="shared" si="167"/>
        <v>-</v>
      </c>
      <c r="CJ181" s="480" t="str">
        <f t="shared" si="168"/>
        <v>-</v>
      </c>
      <c r="CK181" s="480" t="str">
        <f t="shared" si="169"/>
        <v>-</v>
      </c>
      <c r="CL181" s="480" t="str">
        <f t="shared" si="170"/>
        <v>-</v>
      </c>
      <c r="CM181" s="482" t="str">
        <f t="shared" si="171"/>
        <v>-</v>
      </c>
      <c r="CN181" s="483" t="str">
        <f t="shared" si="172"/>
        <v>-</v>
      </c>
      <c r="CO181" s="483" t="str">
        <f t="shared" si="173"/>
        <v>-</v>
      </c>
      <c r="CP181" s="483" t="str">
        <f t="shared" si="174"/>
        <v>-</v>
      </c>
      <c r="CQ181" s="493" t="str">
        <f t="shared" si="175"/>
        <v>-</v>
      </c>
      <c r="CR181" s="487" t="str">
        <f t="shared" si="176"/>
        <v>-</v>
      </c>
      <c r="CS181" s="490" t="str">
        <f t="shared" si="177"/>
        <v>-</v>
      </c>
      <c r="CT181" s="485" t="str">
        <f t="shared" si="178"/>
        <v>-</v>
      </c>
      <c r="CU181" s="485" t="str">
        <f t="shared" si="179"/>
        <v>-</v>
      </c>
      <c r="CV181" s="489" t="str">
        <f t="shared" si="180"/>
        <v>-</v>
      </c>
    </row>
    <row r="182" spans="6:100" x14ac:dyDescent="0.2">
      <c r="F182" s="495" t="str">
        <f t="shared" si="158"/>
        <v>-</v>
      </c>
      <c r="G182" s="495">
        <f t="shared" si="181"/>
        <v>0</v>
      </c>
      <c r="I182" s="456" t="str">
        <f t="shared" si="182"/>
        <v>-</v>
      </c>
      <c r="J182" s="516" t="str">
        <f t="shared" si="210"/>
        <v>-</v>
      </c>
      <c r="K182" s="516" t="str">
        <f t="shared" si="210"/>
        <v>-</v>
      </c>
      <c r="L182" s="516" t="str">
        <f t="shared" si="210"/>
        <v>-</v>
      </c>
      <c r="M182" s="516" t="str">
        <f t="shared" si="210"/>
        <v>-</v>
      </c>
      <c r="N182" s="516" t="str">
        <f t="shared" si="210"/>
        <v>-</v>
      </c>
      <c r="O182" s="516" t="str">
        <f t="shared" si="210"/>
        <v>-</v>
      </c>
      <c r="P182" s="516" t="str">
        <f t="shared" si="210"/>
        <v>-</v>
      </c>
      <c r="Q182" s="516" t="str">
        <f t="shared" si="210"/>
        <v>-</v>
      </c>
      <c r="R182" s="516" t="str">
        <f t="shared" si="210"/>
        <v>-</v>
      </c>
      <c r="S182" s="516" t="str">
        <f t="shared" si="210"/>
        <v>-</v>
      </c>
      <c r="T182" s="516" t="str">
        <f t="shared" si="211"/>
        <v>-</v>
      </c>
      <c r="U182" s="516" t="str">
        <f t="shared" si="211"/>
        <v>-</v>
      </c>
      <c r="V182" s="516" t="str">
        <f t="shared" si="211"/>
        <v>-</v>
      </c>
      <c r="W182" s="516" t="str">
        <f t="shared" si="211"/>
        <v>-</v>
      </c>
      <c r="X182" s="516" t="str">
        <f t="shared" si="211"/>
        <v>-</v>
      </c>
      <c r="Y182" s="516" t="str">
        <f t="shared" si="211"/>
        <v>-</v>
      </c>
      <c r="Z182" s="516" t="str">
        <f t="shared" si="211"/>
        <v>-</v>
      </c>
      <c r="AA182" s="516" t="str">
        <f t="shared" si="211"/>
        <v>-</v>
      </c>
      <c r="AB182" s="516" t="str">
        <f t="shared" si="211"/>
        <v>-</v>
      </c>
      <c r="AC182" s="516" t="str">
        <f t="shared" si="211"/>
        <v>-</v>
      </c>
      <c r="AD182" s="516" t="str">
        <f t="shared" si="212"/>
        <v>-</v>
      </c>
      <c r="AE182" s="516" t="str">
        <f t="shared" si="212"/>
        <v>-</v>
      </c>
      <c r="AF182" s="516" t="str">
        <f t="shared" si="212"/>
        <v>-</v>
      </c>
      <c r="AG182" s="516" t="str">
        <f t="shared" si="212"/>
        <v>-</v>
      </c>
      <c r="AH182" s="516" t="str">
        <f t="shared" si="212"/>
        <v>-</v>
      </c>
      <c r="AI182" s="516" t="str">
        <f t="shared" si="212"/>
        <v>-</v>
      </c>
      <c r="AJ182" s="516" t="str">
        <f t="shared" si="212"/>
        <v>-</v>
      </c>
      <c r="AK182" s="516" t="str">
        <f t="shared" si="212"/>
        <v>-</v>
      </c>
      <c r="AL182" s="516" t="str">
        <f t="shared" si="212"/>
        <v>-</v>
      </c>
      <c r="AM182" s="516" t="str">
        <f t="shared" si="212"/>
        <v>-</v>
      </c>
      <c r="AN182" s="516" t="str">
        <f t="shared" si="213"/>
        <v>-</v>
      </c>
      <c r="AO182" s="516" t="str">
        <f t="shared" si="213"/>
        <v>-</v>
      </c>
      <c r="AP182" s="516" t="str">
        <f t="shared" si="213"/>
        <v>-</v>
      </c>
      <c r="AQ182" s="516" t="str">
        <f t="shared" si="213"/>
        <v>-</v>
      </c>
      <c r="AR182" s="516" t="str">
        <f t="shared" si="213"/>
        <v>-</v>
      </c>
      <c r="AS182" s="516" t="str">
        <f t="shared" si="213"/>
        <v>-</v>
      </c>
      <c r="AT182" s="516" t="str">
        <f t="shared" si="213"/>
        <v>-</v>
      </c>
      <c r="AU182" s="516" t="str">
        <f t="shared" si="213"/>
        <v>-</v>
      </c>
      <c r="AV182" s="516" t="str">
        <f t="shared" si="213"/>
        <v>-</v>
      </c>
      <c r="AW182" s="516" t="str">
        <f t="shared" si="213"/>
        <v>-</v>
      </c>
      <c r="AX182" s="516" t="str">
        <f t="shared" si="214"/>
        <v>-</v>
      </c>
      <c r="AY182" s="516" t="str">
        <f t="shared" si="214"/>
        <v>-</v>
      </c>
      <c r="AZ182" s="516" t="str">
        <f t="shared" si="214"/>
        <v>-</v>
      </c>
      <c r="BA182" s="516" t="str">
        <f t="shared" si="214"/>
        <v>-</v>
      </c>
      <c r="BB182" s="516" t="str">
        <f t="shared" si="214"/>
        <v>-</v>
      </c>
      <c r="BC182" s="516" t="str">
        <f t="shared" si="214"/>
        <v>-</v>
      </c>
      <c r="BD182" s="516" t="str">
        <f t="shared" si="214"/>
        <v>-</v>
      </c>
      <c r="BE182" s="516" t="str">
        <f t="shared" si="214"/>
        <v>-</v>
      </c>
      <c r="BF182" s="516" t="str">
        <f t="shared" si="214"/>
        <v>-</v>
      </c>
      <c r="BG182" s="516" t="str">
        <f t="shared" si="214"/>
        <v>-</v>
      </c>
      <c r="BH182" s="516" t="str">
        <f t="shared" si="215"/>
        <v>-</v>
      </c>
      <c r="BI182" s="516" t="str">
        <f t="shared" si="215"/>
        <v>-</v>
      </c>
      <c r="BJ182" s="516" t="str">
        <f t="shared" si="215"/>
        <v>-</v>
      </c>
      <c r="BK182" s="516" t="str">
        <f t="shared" si="215"/>
        <v>-</v>
      </c>
      <c r="BL182" s="516" t="str">
        <f t="shared" si="215"/>
        <v>-</v>
      </c>
      <c r="BM182" s="516" t="str">
        <f t="shared" si="215"/>
        <v>-</v>
      </c>
      <c r="BN182" s="516" t="str">
        <f t="shared" si="215"/>
        <v>-</v>
      </c>
      <c r="BO182" s="516" t="str">
        <f t="shared" si="215"/>
        <v>-</v>
      </c>
      <c r="BP182" s="516" t="str">
        <f t="shared" si="215"/>
        <v>-</v>
      </c>
      <c r="BQ182" s="516" t="str">
        <f t="shared" si="215"/>
        <v>-</v>
      </c>
      <c r="BR182" s="516" t="str">
        <f t="shared" si="183"/>
        <v>-------</v>
      </c>
      <c r="BS182" s="516" t="str">
        <f t="shared" si="184"/>
        <v>-</v>
      </c>
      <c r="BT182" s="454" t="str">
        <f>IF(INDEX(BR:BR,ROW())&lt;&gt;"-------",VLOOKUP($BR182,'CS Protocol Def'!$B:$O,12,FALSE),"-")</f>
        <v>-</v>
      </c>
      <c r="BU182" s="454" t="str">
        <f>IF(INDEX(BR:BR,ROW())&lt;&gt;"-------",VLOOKUP(INDEX(BR:BR,ROW()),'CS Protocol Def'!$B:$O,13,FALSE),"-")</f>
        <v>-</v>
      </c>
      <c r="BV182" s="454" t="str">
        <f>IF(INDEX(BR:BR,ROW())&lt;&gt;"-------",VLOOKUP($BR182,'CS Protocol Def'!$B:$P,15,FALSE),"-")</f>
        <v>-</v>
      </c>
      <c r="BW182" s="455" t="str">
        <f t="shared" si="185"/>
        <v>-</v>
      </c>
      <c r="BX182" s="515" t="str">
        <f>IF(INDEX(BR:BR,ROW())&lt;&gt;"-------",VLOOKUP($BR182,'CS Protocol Def'!$B:$Q,16,FALSE),"-")</f>
        <v>-</v>
      </c>
      <c r="BY182" s="455" t="str">
        <f>IF(INDEX(BR:BR,ROW())&lt;&gt;"-------",VLOOKUP(TEXT(BIN2DEC(CONCATENATE(K182,L182,M182,N182,O182,P182,Q182,R182,S182,T182)),"#"),'Country Codes'!A:B,2,FALSE),"-")</f>
        <v>-</v>
      </c>
      <c r="BZ182" s="491" t="str">
        <f>IF(BT182=BZ$3,VLOOKUP(CONCATENATE(X182,Y182,Z182,AA182,AB182,AC182),Characters!$B$3:$F$41,5,FALSE)&amp;
VLOOKUP(CONCATENATE(AD182,AE182,AF182,AG182,AH182,AI182),Characters!$B$3:$F$41,5,FALSE)&amp;
VLOOKUP(CONCATENATE(AJ182,AK182,AL182,AM182,AN182,AO182),Characters!$B$3:$F$41,5,FALSE)&amp;
VLOOKUP(CONCATENATE(AP182,AQ182,AR182,AS182,AT182,AU182),Characters!$B$3:$F$41,5,FALSE)&amp;
VLOOKUP(CONCATENATE(AV182,AW182,AX182,AY182,AZ182,BA182),Characters!$B$3:$F$41,5,FALSE)&amp;
VLOOKUP(CONCATENATE(BB182,BC182,BD182,BE182,BF182,BG182),Characters!$B$3:$F$41,5,FALSE)&amp;
VLOOKUP(CONCATENATE(BH182,BI182,BJ182,BK182,BL182,BM182),Characters!$B$3:$F$41,5,FALSE),"-")</f>
        <v>-</v>
      </c>
      <c r="CA182" s="471" t="str">
        <f t="shared" si="159"/>
        <v>-</v>
      </c>
      <c r="CB182" s="473" t="str">
        <f t="shared" si="160"/>
        <v>-</v>
      </c>
      <c r="CC182" s="475" t="str">
        <f t="shared" si="161"/>
        <v>-</v>
      </c>
      <c r="CD182" s="476" t="str">
        <f t="shared" si="162"/>
        <v>-</v>
      </c>
      <c r="CE182" s="476" t="str">
        <f t="shared" si="163"/>
        <v>-</v>
      </c>
      <c r="CF182" s="476" t="str">
        <f t="shared" si="164"/>
        <v>-</v>
      </c>
      <c r="CG182" s="476" t="str">
        <f t="shared" si="165"/>
        <v>-</v>
      </c>
      <c r="CH182" s="478" t="str">
        <f t="shared" si="166"/>
        <v>-</v>
      </c>
      <c r="CI182" s="480" t="str">
        <f t="shared" si="167"/>
        <v>-</v>
      </c>
      <c r="CJ182" s="480" t="str">
        <f t="shared" si="168"/>
        <v>-</v>
      </c>
      <c r="CK182" s="480" t="str">
        <f t="shared" si="169"/>
        <v>-</v>
      </c>
      <c r="CL182" s="480" t="str">
        <f t="shared" si="170"/>
        <v>-</v>
      </c>
      <c r="CM182" s="482" t="str">
        <f t="shared" si="171"/>
        <v>-</v>
      </c>
      <c r="CN182" s="483" t="str">
        <f t="shared" si="172"/>
        <v>-</v>
      </c>
      <c r="CO182" s="483" t="str">
        <f t="shared" si="173"/>
        <v>-</v>
      </c>
      <c r="CP182" s="483" t="str">
        <f t="shared" si="174"/>
        <v>-</v>
      </c>
      <c r="CQ182" s="493" t="str">
        <f t="shared" si="175"/>
        <v>-</v>
      </c>
      <c r="CR182" s="487" t="str">
        <f t="shared" si="176"/>
        <v>-</v>
      </c>
      <c r="CS182" s="490" t="str">
        <f t="shared" si="177"/>
        <v>-</v>
      </c>
      <c r="CT182" s="485" t="str">
        <f t="shared" si="178"/>
        <v>-</v>
      </c>
      <c r="CU182" s="485" t="str">
        <f t="shared" si="179"/>
        <v>-</v>
      </c>
      <c r="CV182" s="489" t="str">
        <f t="shared" si="180"/>
        <v>-</v>
      </c>
    </row>
    <row r="183" spans="6:100" x14ac:dyDescent="0.2">
      <c r="F183" s="495" t="str">
        <f t="shared" si="158"/>
        <v>-</v>
      </c>
      <c r="G183" s="495">
        <f t="shared" si="181"/>
        <v>0</v>
      </c>
      <c r="I183" s="456" t="str">
        <f t="shared" si="182"/>
        <v>-</v>
      </c>
      <c r="J183" s="516" t="str">
        <f t="shared" si="210"/>
        <v>-</v>
      </c>
      <c r="K183" s="516" t="str">
        <f t="shared" si="210"/>
        <v>-</v>
      </c>
      <c r="L183" s="516" t="str">
        <f t="shared" si="210"/>
        <v>-</v>
      </c>
      <c r="M183" s="516" t="str">
        <f t="shared" si="210"/>
        <v>-</v>
      </c>
      <c r="N183" s="516" t="str">
        <f t="shared" si="210"/>
        <v>-</v>
      </c>
      <c r="O183" s="516" t="str">
        <f t="shared" si="210"/>
        <v>-</v>
      </c>
      <c r="P183" s="516" t="str">
        <f t="shared" si="210"/>
        <v>-</v>
      </c>
      <c r="Q183" s="516" t="str">
        <f t="shared" si="210"/>
        <v>-</v>
      </c>
      <c r="R183" s="516" t="str">
        <f t="shared" si="210"/>
        <v>-</v>
      </c>
      <c r="S183" s="516" t="str">
        <f t="shared" si="210"/>
        <v>-</v>
      </c>
      <c r="T183" s="516" t="str">
        <f t="shared" si="211"/>
        <v>-</v>
      </c>
      <c r="U183" s="516" t="str">
        <f t="shared" si="211"/>
        <v>-</v>
      </c>
      <c r="V183" s="516" t="str">
        <f t="shared" si="211"/>
        <v>-</v>
      </c>
      <c r="W183" s="516" t="str">
        <f t="shared" si="211"/>
        <v>-</v>
      </c>
      <c r="X183" s="516" t="str">
        <f t="shared" si="211"/>
        <v>-</v>
      </c>
      <c r="Y183" s="516" t="str">
        <f t="shared" si="211"/>
        <v>-</v>
      </c>
      <c r="Z183" s="516" t="str">
        <f t="shared" si="211"/>
        <v>-</v>
      </c>
      <c r="AA183" s="516" t="str">
        <f t="shared" si="211"/>
        <v>-</v>
      </c>
      <c r="AB183" s="516" t="str">
        <f t="shared" si="211"/>
        <v>-</v>
      </c>
      <c r="AC183" s="516" t="str">
        <f t="shared" si="211"/>
        <v>-</v>
      </c>
      <c r="AD183" s="516" t="str">
        <f t="shared" si="212"/>
        <v>-</v>
      </c>
      <c r="AE183" s="516" t="str">
        <f t="shared" si="212"/>
        <v>-</v>
      </c>
      <c r="AF183" s="516" t="str">
        <f t="shared" si="212"/>
        <v>-</v>
      </c>
      <c r="AG183" s="516" t="str">
        <f t="shared" si="212"/>
        <v>-</v>
      </c>
      <c r="AH183" s="516" t="str">
        <f t="shared" si="212"/>
        <v>-</v>
      </c>
      <c r="AI183" s="516" t="str">
        <f t="shared" si="212"/>
        <v>-</v>
      </c>
      <c r="AJ183" s="516" t="str">
        <f t="shared" si="212"/>
        <v>-</v>
      </c>
      <c r="AK183" s="516" t="str">
        <f t="shared" si="212"/>
        <v>-</v>
      </c>
      <c r="AL183" s="516" t="str">
        <f t="shared" si="212"/>
        <v>-</v>
      </c>
      <c r="AM183" s="516" t="str">
        <f t="shared" si="212"/>
        <v>-</v>
      </c>
      <c r="AN183" s="516" t="str">
        <f t="shared" si="213"/>
        <v>-</v>
      </c>
      <c r="AO183" s="516" t="str">
        <f t="shared" si="213"/>
        <v>-</v>
      </c>
      <c r="AP183" s="516" t="str">
        <f t="shared" si="213"/>
        <v>-</v>
      </c>
      <c r="AQ183" s="516" t="str">
        <f t="shared" si="213"/>
        <v>-</v>
      </c>
      <c r="AR183" s="516" t="str">
        <f t="shared" si="213"/>
        <v>-</v>
      </c>
      <c r="AS183" s="516" t="str">
        <f t="shared" si="213"/>
        <v>-</v>
      </c>
      <c r="AT183" s="516" t="str">
        <f t="shared" si="213"/>
        <v>-</v>
      </c>
      <c r="AU183" s="516" t="str">
        <f t="shared" si="213"/>
        <v>-</v>
      </c>
      <c r="AV183" s="516" t="str">
        <f t="shared" si="213"/>
        <v>-</v>
      </c>
      <c r="AW183" s="516" t="str">
        <f t="shared" si="213"/>
        <v>-</v>
      </c>
      <c r="AX183" s="516" t="str">
        <f t="shared" si="214"/>
        <v>-</v>
      </c>
      <c r="AY183" s="516" t="str">
        <f t="shared" si="214"/>
        <v>-</v>
      </c>
      <c r="AZ183" s="516" t="str">
        <f t="shared" si="214"/>
        <v>-</v>
      </c>
      <c r="BA183" s="516" t="str">
        <f t="shared" si="214"/>
        <v>-</v>
      </c>
      <c r="BB183" s="516" t="str">
        <f t="shared" si="214"/>
        <v>-</v>
      </c>
      <c r="BC183" s="516" t="str">
        <f t="shared" si="214"/>
        <v>-</v>
      </c>
      <c r="BD183" s="516" t="str">
        <f t="shared" si="214"/>
        <v>-</v>
      </c>
      <c r="BE183" s="516" t="str">
        <f t="shared" si="214"/>
        <v>-</v>
      </c>
      <c r="BF183" s="516" t="str">
        <f t="shared" si="214"/>
        <v>-</v>
      </c>
      <c r="BG183" s="516" t="str">
        <f t="shared" si="214"/>
        <v>-</v>
      </c>
      <c r="BH183" s="516" t="str">
        <f t="shared" si="215"/>
        <v>-</v>
      </c>
      <c r="BI183" s="516" t="str">
        <f t="shared" si="215"/>
        <v>-</v>
      </c>
      <c r="BJ183" s="516" t="str">
        <f t="shared" si="215"/>
        <v>-</v>
      </c>
      <c r="BK183" s="516" t="str">
        <f t="shared" si="215"/>
        <v>-</v>
      </c>
      <c r="BL183" s="516" t="str">
        <f t="shared" si="215"/>
        <v>-</v>
      </c>
      <c r="BM183" s="516" t="str">
        <f t="shared" si="215"/>
        <v>-</v>
      </c>
      <c r="BN183" s="516" t="str">
        <f t="shared" si="215"/>
        <v>-</v>
      </c>
      <c r="BO183" s="516" t="str">
        <f t="shared" si="215"/>
        <v>-</v>
      </c>
      <c r="BP183" s="516" t="str">
        <f t="shared" si="215"/>
        <v>-</v>
      </c>
      <c r="BQ183" s="516" t="str">
        <f t="shared" si="215"/>
        <v>-</v>
      </c>
      <c r="BR183" s="516" t="str">
        <f t="shared" si="183"/>
        <v>-------</v>
      </c>
      <c r="BS183" s="516" t="str">
        <f t="shared" si="184"/>
        <v>-</v>
      </c>
      <c r="BT183" s="454" t="str">
        <f>IF(INDEX(BR:BR,ROW())&lt;&gt;"-------",VLOOKUP($BR183,'CS Protocol Def'!$B:$O,12,FALSE),"-")</f>
        <v>-</v>
      </c>
      <c r="BU183" s="454" t="str">
        <f>IF(INDEX(BR:BR,ROW())&lt;&gt;"-------",VLOOKUP(INDEX(BR:BR,ROW()),'CS Protocol Def'!$B:$O,13,FALSE),"-")</f>
        <v>-</v>
      </c>
      <c r="BV183" s="454" t="str">
        <f>IF(INDEX(BR:BR,ROW())&lt;&gt;"-------",VLOOKUP($BR183,'CS Protocol Def'!$B:$P,15,FALSE),"-")</f>
        <v>-</v>
      </c>
      <c r="BW183" s="455" t="str">
        <f t="shared" si="185"/>
        <v>-</v>
      </c>
      <c r="BX183" s="515" t="str">
        <f>IF(INDEX(BR:BR,ROW())&lt;&gt;"-------",VLOOKUP($BR183,'CS Protocol Def'!$B:$Q,16,FALSE),"-")</f>
        <v>-</v>
      </c>
      <c r="BY183" s="455" t="str">
        <f>IF(INDEX(BR:BR,ROW())&lt;&gt;"-------",VLOOKUP(TEXT(BIN2DEC(CONCATENATE(K183,L183,M183,N183,O183,P183,Q183,R183,S183,T183)),"#"),'Country Codes'!A:B,2,FALSE),"-")</f>
        <v>-</v>
      </c>
      <c r="BZ183" s="491" t="str">
        <f>IF(BT183=BZ$3,VLOOKUP(CONCATENATE(X183,Y183,Z183,AA183,AB183,AC183),Characters!$B$3:$F$41,5,FALSE)&amp;
VLOOKUP(CONCATENATE(AD183,AE183,AF183,AG183,AH183,AI183),Characters!$B$3:$F$41,5,FALSE)&amp;
VLOOKUP(CONCATENATE(AJ183,AK183,AL183,AM183,AN183,AO183),Characters!$B$3:$F$41,5,FALSE)&amp;
VLOOKUP(CONCATENATE(AP183,AQ183,AR183,AS183,AT183,AU183),Characters!$B$3:$F$41,5,FALSE)&amp;
VLOOKUP(CONCATENATE(AV183,AW183,AX183,AY183,AZ183,BA183),Characters!$B$3:$F$41,5,FALSE)&amp;
VLOOKUP(CONCATENATE(BB183,BC183,BD183,BE183,BF183,BG183),Characters!$B$3:$F$41,5,FALSE)&amp;
VLOOKUP(CONCATENATE(BH183,BI183,BJ183,BK183,BL183,BM183),Characters!$B$3:$F$41,5,FALSE),"-")</f>
        <v>-</v>
      </c>
      <c r="CA183" s="471" t="str">
        <f t="shared" si="159"/>
        <v>-</v>
      </c>
      <c r="CB183" s="473" t="str">
        <f t="shared" si="160"/>
        <v>-</v>
      </c>
      <c r="CC183" s="475" t="str">
        <f t="shared" si="161"/>
        <v>-</v>
      </c>
      <c r="CD183" s="476" t="str">
        <f t="shared" si="162"/>
        <v>-</v>
      </c>
      <c r="CE183" s="476" t="str">
        <f t="shared" si="163"/>
        <v>-</v>
      </c>
      <c r="CF183" s="476" t="str">
        <f t="shared" si="164"/>
        <v>-</v>
      </c>
      <c r="CG183" s="476" t="str">
        <f t="shared" si="165"/>
        <v>-</v>
      </c>
      <c r="CH183" s="478" t="str">
        <f t="shared" si="166"/>
        <v>-</v>
      </c>
      <c r="CI183" s="480" t="str">
        <f t="shared" si="167"/>
        <v>-</v>
      </c>
      <c r="CJ183" s="480" t="str">
        <f t="shared" si="168"/>
        <v>-</v>
      </c>
      <c r="CK183" s="480" t="str">
        <f t="shared" si="169"/>
        <v>-</v>
      </c>
      <c r="CL183" s="480" t="str">
        <f t="shared" si="170"/>
        <v>-</v>
      </c>
      <c r="CM183" s="482" t="str">
        <f t="shared" si="171"/>
        <v>-</v>
      </c>
      <c r="CN183" s="483" t="str">
        <f t="shared" si="172"/>
        <v>-</v>
      </c>
      <c r="CO183" s="483" t="str">
        <f t="shared" si="173"/>
        <v>-</v>
      </c>
      <c r="CP183" s="483" t="str">
        <f t="shared" si="174"/>
        <v>-</v>
      </c>
      <c r="CQ183" s="493" t="str">
        <f t="shared" si="175"/>
        <v>-</v>
      </c>
      <c r="CR183" s="487" t="str">
        <f t="shared" si="176"/>
        <v>-</v>
      </c>
      <c r="CS183" s="490" t="str">
        <f t="shared" si="177"/>
        <v>-</v>
      </c>
      <c r="CT183" s="485" t="str">
        <f t="shared" si="178"/>
        <v>-</v>
      </c>
      <c r="CU183" s="485" t="str">
        <f t="shared" si="179"/>
        <v>-</v>
      </c>
      <c r="CV183" s="489" t="str">
        <f t="shared" si="180"/>
        <v>-</v>
      </c>
    </row>
    <row r="184" spans="6:100" x14ac:dyDescent="0.2">
      <c r="F184" s="495" t="str">
        <f t="shared" si="158"/>
        <v>-</v>
      </c>
      <c r="G184" s="495">
        <f t="shared" si="181"/>
        <v>0</v>
      </c>
      <c r="I184" s="456" t="str">
        <f t="shared" si="182"/>
        <v>-</v>
      </c>
      <c r="J184" s="516" t="str">
        <f t="shared" si="210"/>
        <v>-</v>
      </c>
      <c r="K184" s="516" t="str">
        <f t="shared" si="210"/>
        <v>-</v>
      </c>
      <c r="L184" s="516" t="str">
        <f t="shared" si="210"/>
        <v>-</v>
      </c>
      <c r="M184" s="516" t="str">
        <f t="shared" si="210"/>
        <v>-</v>
      </c>
      <c r="N184" s="516" t="str">
        <f t="shared" si="210"/>
        <v>-</v>
      </c>
      <c r="O184" s="516" t="str">
        <f t="shared" si="210"/>
        <v>-</v>
      </c>
      <c r="P184" s="516" t="str">
        <f t="shared" si="210"/>
        <v>-</v>
      </c>
      <c r="Q184" s="516" t="str">
        <f t="shared" si="210"/>
        <v>-</v>
      </c>
      <c r="R184" s="516" t="str">
        <f t="shared" si="210"/>
        <v>-</v>
      </c>
      <c r="S184" s="516" t="str">
        <f t="shared" si="210"/>
        <v>-</v>
      </c>
      <c r="T184" s="516" t="str">
        <f t="shared" si="211"/>
        <v>-</v>
      </c>
      <c r="U184" s="516" t="str">
        <f t="shared" si="211"/>
        <v>-</v>
      </c>
      <c r="V184" s="516" t="str">
        <f t="shared" si="211"/>
        <v>-</v>
      </c>
      <c r="W184" s="516" t="str">
        <f t="shared" si="211"/>
        <v>-</v>
      </c>
      <c r="X184" s="516" t="str">
        <f t="shared" si="211"/>
        <v>-</v>
      </c>
      <c r="Y184" s="516" t="str">
        <f t="shared" si="211"/>
        <v>-</v>
      </c>
      <c r="Z184" s="516" t="str">
        <f t="shared" si="211"/>
        <v>-</v>
      </c>
      <c r="AA184" s="516" t="str">
        <f t="shared" si="211"/>
        <v>-</v>
      </c>
      <c r="AB184" s="516" t="str">
        <f t="shared" si="211"/>
        <v>-</v>
      </c>
      <c r="AC184" s="516" t="str">
        <f t="shared" si="211"/>
        <v>-</v>
      </c>
      <c r="AD184" s="516" t="str">
        <f t="shared" si="212"/>
        <v>-</v>
      </c>
      <c r="AE184" s="516" t="str">
        <f t="shared" si="212"/>
        <v>-</v>
      </c>
      <c r="AF184" s="516" t="str">
        <f t="shared" si="212"/>
        <v>-</v>
      </c>
      <c r="AG184" s="516" t="str">
        <f t="shared" si="212"/>
        <v>-</v>
      </c>
      <c r="AH184" s="516" t="str">
        <f t="shared" si="212"/>
        <v>-</v>
      </c>
      <c r="AI184" s="516" t="str">
        <f t="shared" si="212"/>
        <v>-</v>
      </c>
      <c r="AJ184" s="516" t="str">
        <f t="shared" si="212"/>
        <v>-</v>
      </c>
      <c r="AK184" s="516" t="str">
        <f t="shared" si="212"/>
        <v>-</v>
      </c>
      <c r="AL184" s="516" t="str">
        <f t="shared" si="212"/>
        <v>-</v>
      </c>
      <c r="AM184" s="516" t="str">
        <f t="shared" si="212"/>
        <v>-</v>
      </c>
      <c r="AN184" s="516" t="str">
        <f t="shared" si="213"/>
        <v>-</v>
      </c>
      <c r="AO184" s="516" t="str">
        <f t="shared" si="213"/>
        <v>-</v>
      </c>
      <c r="AP184" s="516" t="str">
        <f t="shared" si="213"/>
        <v>-</v>
      </c>
      <c r="AQ184" s="516" t="str">
        <f t="shared" si="213"/>
        <v>-</v>
      </c>
      <c r="AR184" s="516" t="str">
        <f t="shared" si="213"/>
        <v>-</v>
      </c>
      <c r="AS184" s="516" t="str">
        <f t="shared" si="213"/>
        <v>-</v>
      </c>
      <c r="AT184" s="516" t="str">
        <f t="shared" si="213"/>
        <v>-</v>
      </c>
      <c r="AU184" s="516" t="str">
        <f t="shared" si="213"/>
        <v>-</v>
      </c>
      <c r="AV184" s="516" t="str">
        <f t="shared" si="213"/>
        <v>-</v>
      </c>
      <c r="AW184" s="516" t="str">
        <f t="shared" si="213"/>
        <v>-</v>
      </c>
      <c r="AX184" s="516" t="str">
        <f t="shared" si="214"/>
        <v>-</v>
      </c>
      <c r="AY184" s="516" t="str">
        <f t="shared" si="214"/>
        <v>-</v>
      </c>
      <c r="AZ184" s="516" t="str">
        <f t="shared" si="214"/>
        <v>-</v>
      </c>
      <c r="BA184" s="516" t="str">
        <f t="shared" si="214"/>
        <v>-</v>
      </c>
      <c r="BB184" s="516" t="str">
        <f t="shared" si="214"/>
        <v>-</v>
      </c>
      <c r="BC184" s="516" t="str">
        <f t="shared" si="214"/>
        <v>-</v>
      </c>
      <c r="BD184" s="516" t="str">
        <f t="shared" si="214"/>
        <v>-</v>
      </c>
      <c r="BE184" s="516" t="str">
        <f t="shared" si="214"/>
        <v>-</v>
      </c>
      <c r="BF184" s="516" t="str">
        <f t="shared" si="214"/>
        <v>-</v>
      </c>
      <c r="BG184" s="516" t="str">
        <f t="shared" si="214"/>
        <v>-</v>
      </c>
      <c r="BH184" s="516" t="str">
        <f t="shared" si="215"/>
        <v>-</v>
      </c>
      <c r="BI184" s="516" t="str">
        <f t="shared" si="215"/>
        <v>-</v>
      </c>
      <c r="BJ184" s="516" t="str">
        <f t="shared" si="215"/>
        <v>-</v>
      </c>
      <c r="BK184" s="516" t="str">
        <f t="shared" si="215"/>
        <v>-</v>
      </c>
      <c r="BL184" s="516" t="str">
        <f t="shared" si="215"/>
        <v>-</v>
      </c>
      <c r="BM184" s="516" t="str">
        <f t="shared" si="215"/>
        <v>-</v>
      </c>
      <c r="BN184" s="516" t="str">
        <f t="shared" si="215"/>
        <v>-</v>
      </c>
      <c r="BO184" s="516" t="str">
        <f t="shared" si="215"/>
        <v>-</v>
      </c>
      <c r="BP184" s="516" t="str">
        <f t="shared" si="215"/>
        <v>-</v>
      </c>
      <c r="BQ184" s="516" t="str">
        <f t="shared" si="215"/>
        <v>-</v>
      </c>
      <c r="BR184" s="516" t="str">
        <f t="shared" si="183"/>
        <v>-------</v>
      </c>
      <c r="BS184" s="516" t="str">
        <f t="shared" si="184"/>
        <v>-</v>
      </c>
      <c r="BT184" s="454" t="str">
        <f>IF(INDEX(BR:BR,ROW())&lt;&gt;"-------",VLOOKUP($BR184,'CS Protocol Def'!$B:$O,12,FALSE),"-")</f>
        <v>-</v>
      </c>
      <c r="BU184" s="454" t="str">
        <f>IF(INDEX(BR:BR,ROW())&lt;&gt;"-------",VLOOKUP(INDEX(BR:BR,ROW()),'CS Protocol Def'!$B:$O,13,FALSE),"-")</f>
        <v>-</v>
      </c>
      <c r="BV184" s="454" t="str">
        <f>IF(INDEX(BR:BR,ROW())&lt;&gt;"-------",VLOOKUP($BR184,'CS Protocol Def'!$B:$P,15,FALSE),"-")</f>
        <v>-</v>
      </c>
      <c r="BW184" s="455" t="str">
        <f t="shared" si="185"/>
        <v>-</v>
      </c>
      <c r="BX184" s="515" t="str">
        <f>IF(INDEX(BR:BR,ROW())&lt;&gt;"-------",VLOOKUP($BR184,'CS Protocol Def'!$B:$Q,16,FALSE),"-")</f>
        <v>-</v>
      </c>
      <c r="BY184" s="455" t="str">
        <f>IF(INDEX(BR:BR,ROW())&lt;&gt;"-------",VLOOKUP(TEXT(BIN2DEC(CONCATENATE(K184,L184,M184,N184,O184,P184,Q184,R184,S184,T184)),"#"),'Country Codes'!A:B,2,FALSE),"-")</f>
        <v>-</v>
      </c>
      <c r="BZ184" s="491" t="str">
        <f>IF(BT184=BZ$3,VLOOKUP(CONCATENATE(X184,Y184,Z184,AA184,AB184,AC184),Characters!$B$3:$F$41,5,FALSE)&amp;
VLOOKUP(CONCATENATE(AD184,AE184,AF184,AG184,AH184,AI184),Characters!$B$3:$F$41,5,FALSE)&amp;
VLOOKUP(CONCATENATE(AJ184,AK184,AL184,AM184,AN184,AO184),Characters!$B$3:$F$41,5,FALSE)&amp;
VLOOKUP(CONCATENATE(AP184,AQ184,AR184,AS184,AT184,AU184),Characters!$B$3:$F$41,5,FALSE)&amp;
VLOOKUP(CONCATENATE(AV184,AW184,AX184,AY184,AZ184,BA184),Characters!$B$3:$F$41,5,FALSE)&amp;
VLOOKUP(CONCATENATE(BB184,BC184,BD184,BE184,BF184,BG184),Characters!$B$3:$F$41,5,FALSE)&amp;
VLOOKUP(CONCATENATE(BH184,BI184,BJ184,BK184,BL184,BM184),Characters!$B$3:$F$41,5,FALSE),"-")</f>
        <v>-</v>
      </c>
      <c r="CA184" s="471" t="str">
        <f t="shared" si="159"/>
        <v>-</v>
      </c>
      <c r="CB184" s="473" t="str">
        <f t="shared" si="160"/>
        <v>-</v>
      </c>
      <c r="CC184" s="475" t="str">
        <f t="shared" si="161"/>
        <v>-</v>
      </c>
      <c r="CD184" s="476" t="str">
        <f t="shared" si="162"/>
        <v>-</v>
      </c>
      <c r="CE184" s="476" t="str">
        <f t="shared" si="163"/>
        <v>-</v>
      </c>
      <c r="CF184" s="476" t="str">
        <f t="shared" si="164"/>
        <v>-</v>
      </c>
      <c r="CG184" s="476" t="str">
        <f t="shared" si="165"/>
        <v>-</v>
      </c>
      <c r="CH184" s="478" t="str">
        <f t="shared" si="166"/>
        <v>-</v>
      </c>
      <c r="CI184" s="480" t="str">
        <f t="shared" si="167"/>
        <v>-</v>
      </c>
      <c r="CJ184" s="480" t="str">
        <f t="shared" si="168"/>
        <v>-</v>
      </c>
      <c r="CK184" s="480" t="str">
        <f t="shared" si="169"/>
        <v>-</v>
      </c>
      <c r="CL184" s="480" t="str">
        <f t="shared" si="170"/>
        <v>-</v>
      </c>
      <c r="CM184" s="482" t="str">
        <f t="shared" si="171"/>
        <v>-</v>
      </c>
      <c r="CN184" s="483" t="str">
        <f t="shared" si="172"/>
        <v>-</v>
      </c>
      <c r="CO184" s="483" t="str">
        <f t="shared" si="173"/>
        <v>-</v>
      </c>
      <c r="CP184" s="483" t="str">
        <f t="shared" si="174"/>
        <v>-</v>
      </c>
      <c r="CQ184" s="493" t="str">
        <f t="shared" si="175"/>
        <v>-</v>
      </c>
      <c r="CR184" s="487" t="str">
        <f t="shared" si="176"/>
        <v>-</v>
      </c>
      <c r="CS184" s="490" t="str">
        <f t="shared" si="177"/>
        <v>-</v>
      </c>
      <c r="CT184" s="485" t="str">
        <f t="shared" si="178"/>
        <v>-</v>
      </c>
      <c r="CU184" s="485" t="str">
        <f t="shared" si="179"/>
        <v>-</v>
      </c>
      <c r="CV184" s="489" t="str">
        <f t="shared" si="180"/>
        <v>-</v>
      </c>
    </row>
    <row r="185" spans="6:100" x14ac:dyDescent="0.2">
      <c r="F185" s="495" t="str">
        <f t="shared" si="158"/>
        <v>-</v>
      </c>
      <c r="G185" s="495">
        <f t="shared" si="181"/>
        <v>0</v>
      </c>
      <c r="I185" s="456" t="str">
        <f t="shared" si="182"/>
        <v>-</v>
      </c>
      <c r="J185" s="516" t="str">
        <f t="shared" ref="J185:S194" si="216">IF(LEN(INDEX($I:$I,ROW()))=60,MID(INDEX($I:$I,ROW()),INDEX($4:$4,COLUMN())-25,1),"-")</f>
        <v>-</v>
      </c>
      <c r="K185" s="516" t="str">
        <f t="shared" si="216"/>
        <v>-</v>
      </c>
      <c r="L185" s="516" t="str">
        <f t="shared" si="216"/>
        <v>-</v>
      </c>
      <c r="M185" s="516" t="str">
        <f t="shared" si="216"/>
        <v>-</v>
      </c>
      <c r="N185" s="516" t="str">
        <f t="shared" si="216"/>
        <v>-</v>
      </c>
      <c r="O185" s="516" t="str">
        <f t="shared" si="216"/>
        <v>-</v>
      </c>
      <c r="P185" s="516" t="str">
        <f t="shared" si="216"/>
        <v>-</v>
      </c>
      <c r="Q185" s="516" t="str">
        <f t="shared" si="216"/>
        <v>-</v>
      </c>
      <c r="R185" s="516" t="str">
        <f t="shared" si="216"/>
        <v>-</v>
      </c>
      <c r="S185" s="516" t="str">
        <f t="shared" si="216"/>
        <v>-</v>
      </c>
      <c r="T185" s="516" t="str">
        <f t="shared" ref="T185:AC194" si="217">IF(LEN(INDEX($I:$I,ROW()))=60,MID(INDEX($I:$I,ROW()),INDEX($4:$4,COLUMN())-25,1),"-")</f>
        <v>-</v>
      </c>
      <c r="U185" s="516" t="str">
        <f t="shared" si="217"/>
        <v>-</v>
      </c>
      <c r="V185" s="516" t="str">
        <f t="shared" si="217"/>
        <v>-</v>
      </c>
      <c r="W185" s="516" t="str">
        <f t="shared" si="217"/>
        <v>-</v>
      </c>
      <c r="X185" s="516" t="str">
        <f t="shared" si="217"/>
        <v>-</v>
      </c>
      <c r="Y185" s="516" t="str">
        <f t="shared" si="217"/>
        <v>-</v>
      </c>
      <c r="Z185" s="516" t="str">
        <f t="shared" si="217"/>
        <v>-</v>
      </c>
      <c r="AA185" s="516" t="str">
        <f t="shared" si="217"/>
        <v>-</v>
      </c>
      <c r="AB185" s="516" t="str">
        <f t="shared" si="217"/>
        <v>-</v>
      </c>
      <c r="AC185" s="516" t="str">
        <f t="shared" si="217"/>
        <v>-</v>
      </c>
      <c r="AD185" s="516" t="str">
        <f t="shared" ref="AD185:AM194" si="218">IF(LEN(INDEX($I:$I,ROW()))=60,MID(INDEX($I:$I,ROW()),INDEX($4:$4,COLUMN())-25,1),"-")</f>
        <v>-</v>
      </c>
      <c r="AE185" s="516" t="str">
        <f t="shared" si="218"/>
        <v>-</v>
      </c>
      <c r="AF185" s="516" t="str">
        <f t="shared" si="218"/>
        <v>-</v>
      </c>
      <c r="AG185" s="516" t="str">
        <f t="shared" si="218"/>
        <v>-</v>
      </c>
      <c r="AH185" s="516" t="str">
        <f t="shared" si="218"/>
        <v>-</v>
      </c>
      <c r="AI185" s="516" t="str">
        <f t="shared" si="218"/>
        <v>-</v>
      </c>
      <c r="AJ185" s="516" t="str">
        <f t="shared" si="218"/>
        <v>-</v>
      </c>
      <c r="AK185" s="516" t="str">
        <f t="shared" si="218"/>
        <v>-</v>
      </c>
      <c r="AL185" s="516" t="str">
        <f t="shared" si="218"/>
        <v>-</v>
      </c>
      <c r="AM185" s="516" t="str">
        <f t="shared" si="218"/>
        <v>-</v>
      </c>
      <c r="AN185" s="516" t="str">
        <f t="shared" ref="AN185:AW194" si="219">IF(LEN(INDEX($I:$I,ROW()))=60,MID(INDEX($I:$I,ROW()),INDEX($4:$4,COLUMN())-25,1),"-")</f>
        <v>-</v>
      </c>
      <c r="AO185" s="516" t="str">
        <f t="shared" si="219"/>
        <v>-</v>
      </c>
      <c r="AP185" s="516" t="str">
        <f t="shared" si="219"/>
        <v>-</v>
      </c>
      <c r="AQ185" s="516" t="str">
        <f t="shared" si="219"/>
        <v>-</v>
      </c>
      <c r="AR185" s="516" t="str">
        <f t="shared" si="219"/>
        <v>-</v>
      </c>
      <c r="AS185" s="516" t="str">
        <f t="shared" si="219"/>
        <v>-</v>
      </c>
      <c r="AT185" s="516" t="str">
        <f t="shared" si="219"/>
        <v>-</v>
      </c>
      <c r="AU185" s="516" t="str">
        <f t="shared" si="219"/>
        <v>-</v>
      </c>
      <c r="AV185" s="516" t="str">
        <f t="shared" si="219"/>
        <v>-</v>
      </c>
      <c r="AW185" s="516" t="str">
        <f t="shared" si="219"/>
        <v>-</v>
      </c>
      <c r="AX185" s="516" t="str">
        <f t="shared" ref="AX185:BG194" si="220">IF(LEN(INDEX($I:$I,ROW()))=60,MID(INDEX($I:$I,ROW()),INDEX($4:$4,COLUMN())-25,1),"-")</f>
        <v>-</v>
      </c>
      <c r="AY185" s="516" t="str">
        <f t="shared" si="220"/>
        <v>-</v>
      </c>
      <c r="AZ185" s="516" t="str">
        <f t="shared" si="220"/>
        <v>-</v>
      </c>
      <c r="BA185" s="516" t="str">
        <f t="shared" si="220"/>
        <v>-</v>
      </c>
      <c r="BB185" s="516" t="str">
        <f t="shared" si="220"/>
        <v>-</v>
      </c>
      <c r="BC185" s="516" t="str">
        <f t="shared" si="220"/>
        <v>-</v>
      </c>
      <c r="BD185" s="516" t="str">
        <f t="shared" si="220"/>
        <v>-</v>
      </c>
      <c r="BE185" s="516" t="str">
        <f t="shared" si="220"/>
        <v>-</v>
      </c>
      <c r="BF185" s="516" t="str">
        <f t="shared" si="220"/>
        <v>-</v>
      </c>
      <c r="BG185" s="516" t="str">
        <f t="shared" si="220"/>
        <v>-</v>
      </c>
      <c r="BH185" s="516" t="str">
        <f t="shared" ref="BH185:BQ194" si="221">IF(LEN(INDEX($I:$I,ROW()))=60,MID(INDEX($I:$I,ROW()),INDEX($4:$4,COLUMN())-25,1),"-")</f>
        <v>-</v>
      </c>
      <c r="BI185" s="516" t="str">
        <f t="shared" si="221"/>
        <v>-</v>
      </c>
      <c r="BJ185" s="516" t="str">
        <f t="shared" si="221"/>
        <v>-</v>
      </c>
      <c r="BK185" s="516" t="str">
        <f t="shared" si="221"/>
        <v>-</v>
      </c>
      <c r="BL185" s="516" t="str">
        <f t="shared" si="221"/>
        <v>-</v>
      </c>
      <c r="BM185" s="516" t="str">
        <f t="shared" si="221"/>
        <v>-</v>
      </c>
      <c r="BN185" s="516" t="str">
        <f t="shared" si="221"/>
        <v>-</v>
      </c>
      <c r="BO185" s="516" t="str">
        <f t="shared" si="221"/>
        <v>-</v>
      </c>
      <c r="BP185" s="516" t="str">
        <f t="shared" si="221"/>
        <v>-</v>
      </c>
      <c r="BQ185" s="516" t="str">
        <f t="shared" si="221"/>
        <v>-</v>
      </c>
      <c r="BR185" s="516" t="str">
        <f t="shared" si="183"/>
        <v>-------</v>
      </c>
      <c r="BS185" s="516" t="str">
        <f t="shared" si="184"/>
        <v>-</v>
      </c>
      <c r="BT185" s="454" t="str">
        <f>IF(INDEX(BR:BR,ROW())&lt;&gt;"-------",VLOOKUP($BR185,'CS Protocol Def'!$B:$O,12,FALSE),"-")</f>
        <v>-</v>
      </c>
      <c r="BU185" s="454" t="str">
        <f>IF(INDEX(BR:BR,ROW())&lt;&gt;"-------",VLOOKUP(INDEX(BR:BR,ROW()),'CS Protocol Def'!$B:$O,13,FALSE),"-")</f>
        <v>-</v>
      </c>
      <c r="BV185" s="454" t="str">
        <f>IF(INDEX(BR:BR,ROW())&lt;&gt;"-------",VLOOKUP($BR185,'CS Protocol Def'!$B:$P,15,FALSE),"-")</f>
        <v>-</v>
      </c>
      <c r="BW185" s="455" t="str">
        <f t="shared" si="185"/>
        <v>-</v>
      </c>
      <c r="BX185" s="515" t="str">
        <f>IF(INDEX(BR:BR,ROW())&lt;&gt;"-------",VLOOKUP($BR185,'CS Protocol Def'!$B:$Q,16,FALSE),"-")</f>
        <v>-</v>
      </c>
      <c r="BY185" s="455" t="str">
        <f>IF(INDEX(BR:BR,ROW())&lt;&gt;"-------",VLOOKUP(TEXT(BIN2DEC(CONCATENATE(K185,L185,M185,N185,O185,P185,Q185,R185,S185,T185)),"#"),'Country Codes'!A:B,2,FALSE),"-")</f>
        <v>-</v>
      </c>
      <c r="BZ185" s="491" t="str">
        <f>IF(BT185=BZ$3,VLOOKUP(CONCATENATE(X185,Y185,Z185,AA185,AB185,AC185),Characters!$B$3:$F$41,5,FALSE)&amp;
VLOOKUP(CONCATENATE(AD185,AE185,AF185,AG185,AH185,AI185),Characters!$B$3:$F$41,5,FALSE)&amp;
VLOOKUP(CONCATENATE(AJ185,AK185,AL185,AM185,AN185,AO185),Characters!$B$3:$F$41,5,FALSE)&amp;
VLOOKUP(CONCATENATE(AP185,AQ185,AR185,AS185,AT185,AU185),Characters!$B$3:$F$41,5,FALSE)&amp;
VLOOKUP(CONCATENATE(AV185,AW185,AX185,AY185,AZ185,BA185),Characters!$B$3:$F$41,5,FALSE)&amp;
VLOOKUP(CONCATENATE(BB185,BC185,BD185,BE185,BF185,BG185),Characters!$B$3:$F$41,5,FALSE)&amp;
VLOOKUP(CONCATENATE(BH185,BI185,BJ185,BK185,BL185,BM185),Characters!$B$3:$F$41,5,FALSE),"-")</f>
        <v>-</v>
      </c>
      <c r="CA185" s="471" t="str">
        <f t="shared" si="159"/>
        <v>-</v>
      </c>
      <c r="CB185" s="473" t="str">
        <f t="shared" si="160"/>
        <v>-</v>
      </c>
      <c r="CC185" s="475" t="str">
        <f t="shared" si="161"/>
        <v>-</v>
      </c>
      <c r="CD185" s="476" t="str">
        <f t="shared" si="162"/>
        <v>-</v>
      </c>
      <c r="CE185" s="476" t="str">
        <f t="shared" si="163"/>
        <v>-</v>
      </c>
      <c r="CF185" s="476" t="str">
        <f t="shared" si="164"/>
        <v>-</v>
      </c>
      <c r="CG185" s="476" t="str">
        <f t="shared" si="165"/>
        <v>-</v>
      </c>
      <c r="CH185" s="478" t="str">
        <f t="shared" si="166"/>
        <v>-</v>
      </c>
      <c r="CI185" s="480" t="str">
        <f t="shared" si="167"/>
        <v>-</v>
      </c>
      <c r="CJ185" s="480" t="str">
        <f t="shared" si="168"/>
        <v>-</v>
      </c>
      <c r="CK185" s="480" t="str">
        <f t="shared" si="169"/>
        <v>-</v>
      </c>
      <c r="CL185" s="480" t="str">
        <f t="shared" si="170"/>
        <v>-</v>
      </c>
      <c r="CM185" s="482" t="str">
        <f t="shared" si="171"/>
        <v>-</v>
      </c>
      <c r="CN185" s="483" t="str">
        <f t="shared" si="172"/>
        <v>-</v>
      </c>
      <c r="CO185" s="483" t="str">
        <f t="shared" si="173"/>
        <v>-</v>
      </c>
      <c r="CP185" s="483" t="str">
        <f t="shared" si="174"/>
        <v>-</v>
      </c>
      <c r="CQ185" s="493" t="str">
        <f t="shared" si="175"/>
        <v>-</v>
      </c>
      <c r="CR185" s="487" t="str">
        <f t="shared" si="176"/>
        <v>-</v>
      </c>
      <c r="CS185" s="490" t="str">
        <f t="shared" si="177"/>
        <v>-</v>
      </c>
      <c r="CT185" s="485" t="str">
        <f t="shared" si="178"/>
        <v>-</v>
      </c>
      <c r="CU185" s="485" t="str">
        <f t="shared" si="179"/>
        <v>-</v>
      </c>
      <c r="CV185" s="489" t="str">
        <f t="shared" si="180"/>
        <v>-</v>
      </c>
    </row>
    <row r="186" spans="6:100" x14ac:dyDescent="0.2">
      <c r="F186" s="495" t="str">
        <f t="shared" si="158"/>
        <v>-</v>
      </c>
      <c r="G186" s="495">
        <f t="shared" si="181"/>
        <v>0</v>
      </c>
      <c r="I186" s="456" t="str">
        <f t="shared" si="182"/>
        <v>-</v>
      </c>
      <c r="J186" s="516" t="str">
        <f t="shared" si="216"/>
        <v>-</v>
      </c>
      <c r="K186" s="516" t="str">
        <f t="shared" si="216"/>
        <v>-</v>
      </c>
      <c r="L186" s="516" t="str">
        <f t="shared" si="216"/>
        <v>-</v>
      </c>
      <c r="M186" s="516" t="str">
        <f t="shared" si="216"/>
        <v>-</v>
      </c>
      <c r="N186" s="516" t="str">
        <f t="shared" si="216"/>
        <v>-</v>
      </c>
      <c r="O186" s="516" t="str">
        <f t="shared" si="216"/>
        <v>-</v>
      </c>
      <c r="P186" s="516" t="str">
        <f t="shared" si="216"/>
        <v>-</v>
      </c>
      <c r="Q186" s="516" t="str">
        <f t="shared" si="216"/>
        <v>-</v>
      </c>
      <c r="R186" s="516" t="str">
        <f t="shared" si="216"/>
        <v>-</v>
      </c>
      <c r="S186" s="516" t="str">
        <f t="shared" si="216"/>
        <v>-</v>
      </c>
      <c r="T186" s="516" t="str">
        <f t="shared" si="217"/>
        <v>-</v>
      </c>
      <c r="U186" s="516" t="str">
        <f t="shared" si="217"/>
        <v>-</v>
      </c>
      <c r="V186" s="516" t="str">
        <f t="shared" si="217"/>
        <v>-</v>
      </c>
      <c r="W186" s="516" t="str">
        <f t="shared" si="217"/>
        <v>-</v>
      </c>
      <c r="X186" s="516" t="str">
        <f t="shared" si="217"/>
        <v>-</v>
      </c>
      <c r="Y186" s="516" t="str">
        <f t="shared" si="217"/>
        <v>-</v>
      </c>
      <c r="Z186" s="516" t="str">
        <f t="shared" si="217"/>
        <v>-</v>
      </c>
      <c r="AA186" s="516" t="str">
        <f t="shared" si="217"/>
        <v>-</v>
      </c>
      <c r="AB186" s="516" t="str">
        <f t="shared" si="217"/>
        <v>-</v>
      </c>
      <c r="AC186" s="516" t="str">
        <f t="shared" si="217"/>
        <v>-</v>
      </c>
      <c r="AD186" s="516" t="str">
        <f t="shared" si="218"/>
        <v>-</v>
      </c>
      <c r="AE186" s="516" t="str">
        <f t="shared" si="218"/>
        <v>-</v>
      </c>
      <c r="AF186" s="516" t="str">
        <f t="shared" si="218"/>
        <v>-</v>
      </c>
      <c r="AG186" s="516" t="str">
        <f t="shared" si="218"/>
        <v>-</v>
      </c>
      <c r="AH186" s="516" t="str">
        <f t="shared" si="218"/>
        <v>-</v>
      </c>
      <c r="AI186" s="516" t="str">
        <f t="shared" si="218"/>
        <v>-</v>
      </c>
      <c r="AJ186" s="516" t="str">
        <f t="shared" si="218"/>
        <v>-</v>
      </c>
      <c r="AK186" s="516" t="str">
        <f t="shared" si="218"/>
        <v>-</v>
      </c>
      <c r="AL186" s="516" t="str">
        <f t="shared" si="218"/>
        <v>-</v>
      </c>
      <c r="AM186" s="516" t="str">
        <f t="shared" si="218"/>
        <v>-</v>
      </c>
      <c r="AN186" s="516" t="str">
        <f t="shared" si="219"/>
        <v>-</v>
      </c>
      <c r="AO186" s="516" t="str">
        <f t="shared" si="219"/>
        <v>-</v>
      </c>
      <c r="AP186" s="516" t="str">
        <f t="shared" si="219"/>
        <v>-</v>
      </c>
      <c r="AQ186" s="516" t="str">
        <f t="shared" si="219"/>
        <v>-</v>
      </c>
      <c r="AR186" s="516" t="str">
        <f t="shared" si="219"/>
        <v>-</v>
      </c>
      <c r="AS186" s="516" t="str">
        <f t="shared" si="219"/>
        <v>-</v>
      </c>
      <c r="AT186" s="516" t="str">
        <f t="shared" si="219"/>
        <v>-</v>
      </c>
      <c r="AU186" s="516" t="str">
        <f t="shared" si="219"/>
        <v>-</v>
      </c>
      <c r="AV186" s="516" t="str">
        <f t="shared" si="219"/>
        <v>-</v>
      </c>
      <c r="AW186" s="516" t="str">
        <f t="shared" si="219"/>
        <v>-</v>
      </c>
      <c r="AX186" s="516" t="str">
        <f t="shared" si="220"/>
        <v>-</v>
      </c>
      <c r="AY186" s="516" t="str">
        <f t="shared" si="220"/>
        <v>-</v>
      </c>
      <c r="AZ186" s="516" t="str">
        <f t="shared" si="220"/>
        <v>-</v>
      </c>
      <c r="BA186" s="516" t="str">
        <f t="shared" si="220"/>
        <v>-</v>
      </c>
      <c r="BB186" s="516" t="str">
        <f t="shared" si="220"/>
        <v>-</v>
      </c>
      <c r="BC186" s="516" t="str">
        <f t="shared" si="220"/>
        <v>-</v>
      </c>
      <c r="BD186" s="516" t="str">
        <f t="shared" si="220"/>
        <v>-</v>
      </c>
      <c r="BE186" s="516" t="str">
        <f t="shared" si="220"/>
        <v>-</v>
      </c>
      <c r="BF186" s="516" t="str">
        <f t="shared" si="220"/>
        <v>-</v>
      </c>
      <c r="BG186" s="516" t="str">
        <f t="shared" si="220"/>
        <v>-</v>
      </c>
      <c r="BH186" s="516" t="str">
        <f t="shared" si="221"/>
        <v>-</v>
      </c>
      <c r="BI186" s="516" t="str">
        <f t="shared" si="221"/>
        <v>-</v>
      </c>
      <c r="BJ186" s="516" t="str">
        <f t="shared" si="221"/>
        <v>-</v>
      </c>
      <c r="BK186" s="516" t="str">
        <f t="shared" si="221"/>
        <v>-</v>
      </c>
      <c r="BL186" s="516" t="str">
        <f t="shared" si="221"/>
        <v>-</v>
      </c>
      <c r="BM186" s="516" t="str">
        <f t="shared" si="221"/>
        <v>-</v>
      </c>
      <c r="BN186" s="516" t="str">
        <f t="shared" si="221"/>
        <v>-</v>
      </c>
      <c r="BO186" s="516" t="str">
        <f t="shared" si="221"/>
        <v>-</v>
      </c>
      <c r="BP186" s="516" t="str">
        <f t="shared" si="221"/>
        <v>-</v>
      </c>
      <c r="BQ186" s="516" t="str">
        <f t="shared" si="221"/>
        <v>-</v>
      </c>
      <c r="BR186" s="516" t="str">
        <f t="shared" si="183"/>
        <v>-------</v>
      </c>
      <c r="BS186" s="516" t="str">
        <f t="shared" si="184"/>
        <v>-</v>
      </c>
      <c r="BT186" s="454" t="str">
        <f>IF(INDEX(BR:BR,ROW())&lt;&gt;"-------",VLOOKUP($BR186,'CS Protocol Def'!$B:$O,12,FALSE),"-")</f>
        <v>-</v>
      </c>
      <c r="BU186" s="454" t="str">
        <f>IF(INDEX(BR:BR,ROW())&lt;&gt;"-------",VLOOKUP(INDEX(BR:BR,ROW()),'CS Protocol Def'!$B:$O,13,FALSE),"-")</f>
        <v>-</v>
      </c>
      <c r="BV186" s="454" t="str">
        <f>IF(INDEX(BR:BR,ROW())&lt;&gt;"-------",VLOOKUP($BR186,'CS Protocol Def'!$B:$P,15,FALSE),"-")</f>
        <v>-</v>
      </c>
      <c r="BW186" s="455" t="str">
        <f t="shared" si="185"/>
        <v>-</v>
      </c>
      <c r="BX186" s="515" t="str">
        <f>IF(INDEX(BR:BR,ROW())&lt;&gt;"-------",VLOOKUP($BR186,'CS Protocol Def'!$B:$Q,16,FALSE),"-")</f>
        <v>-</v>
      </c>
      <c r="BY186" s="455" t="str">
        <f>IF(INDEX(BR:BR,ROW())&lt;&gt;"-------",VLOOKUP(TEXT(BIN2DEC(CONCATENATE(K186,L186,M186,N186,O186,P186,Q186,R186,S186,T186)),"#"),'Country Codes'!A:B,2,FALSE),"-")</f>
        <v>-</v>
      </c>
      <c r="BZ186" s="491" t="str">
        <f>IF(BT186=BZ$3,VLOOKUP(CONCATENATE(X186,Y186,Z186,AA186,AB186,AC186),Characters!$B$3:$F$41,5,FALSE)&amp;
VLOOKUP(CONCATENATE(AD186,AE186,AF186,AG186,AH186,AI186),Characters!$B$3:$F$41,5,FALSE)&amp;
VLOOKUP(CONCATENATE(AJ186,AK186,AL186,AM186,AN186,AO186),Characters!$B$3:$F$41,5,FALSE)&amp;
VLOOKUP(CONCATENATE(AP186,AQ186,AR186,AS186,AT186,AU186),Characters!$B$3:$F$41,5,FALSE)&amp;
VLOOKUP(CONCATENATE(AV186,AW186,AX186,AY186,AZ186,BA186),Characters!$B$3:$F$41,5,FALSE)&amp;
VLOOKUP(CONCATENATE(BB186,BC186,BD186,BE186,BF186,BG186),Characters!$B$3:$F$41,5,FALSE)&amp;
VLOOKUP(CONCATENATE(BH186,BI186,BJ186,BK186,BL186,BM186),Characters!$B$3:$F$41,5,FALSE),"-")</f>
        <v>-</v>
      </c>
      <c r="CA186" s="471" t="str">
        <f t="shared" si="159"/>
        <v>-</v>
      </c>
      <c r="CB186" s="473" t="str">
        <f t="shared" si="160"/>
        <v>-</v>
      </c>
      <c r="CC186" s="475" t="str">
        <f t="shared" si="161"/>
        <v>-</v>
      </c>
      <c r="CD186" s="476" t="str">
        <f t="shared" si="162"/>
        <v>-</v>
      </c>
      <c r="CE186" s="476" t="str">
        <f t="shared" si="163"/>
        <v>-</v>
      </c>
      <c r="CF186" s="476" t="str">
        <f t="shared" si="164"/>
        <v>-</v>
      </c>
      <c r="CG186" s="476" t="str">
        <f t="shared" si="165"/>
        <v>-</v>
      </c>
      <c r="CH186" s="478" t="str">
        <f t="shared" si="166"/>
        <v>-</v>
      </c>
      <c r="CI186" s="480" t="str">
        <f t="shared" si="167"/>
        <v>-</v>
      </c>
      <c r="CJ186" s="480" t="str">
        <f t="shared" si="168"/>
        <v>-</v>
      </c>
      <c r="CK186" s="480" t="str">
        <f t="shared" si="169"/>
        <v>-</v>
      </c>
      <c r="CL186" s="480" t="str">
        <f t="shared" si="170"/>
        <v>-</v>
      </c>
      <c r="CM186" s="482" t="str">
        <f t="shared" si="171"/>
        <v>-</v>
      </c>
      <c r="CN186" s="483" t="str">
        <f t="shared" si="172"/>
        <v>-</v>
      </c>
      <c r="CO186" s="483" t="str">
        <f t="shared" si="173"/>
        <v>-</v>
      </c>
      <c r="CP186" s="483" t="str">
        <f t="shared" si="174"/>
        <v>-</v>
      </c>
      <c r="CQ186" s="493" t="str">
        <f t="shared" si="175"/>
        <v>-</v>
      </c>
      <c r="CR186" s="487" t="str">
        <f t="shared" si="176"/>
        <v>-</v>
      </c>
      <c r="CS186" s="490" t="str">
        <f t="shared" si="177"/>
        <v>-</v>
      </c>
      <c r="CT186" s="485" t="str">
        <f t="shared" si="178"/>
        <v>-</v>
      </c>
      <c r="CU186" s="485" t="str">
        <f t="shared" si="179"/>
        <v>-</v>
      </c>
      <c r="CV186" s="489" t="str">
        <f t="shared" si="180"/>
        <v>-</v>
      </c>
    </row>
    <row r="187" spans="6:100" x14ac:dyDescent="0.2">
      <c r="F187" s="495" t="str">
        <f t="shared" si="158"/>
        <v>-</v>
      </c>
      <c r="G187" s="495">
        <f t="shared" si="181"/>
        <v>0</v>
      </c>
      <c r="I187" s="456" t="str">
        <f t="shared" si="182"/>
        <v>-</v>
      </c>
      <c r="J187" s="516" t="str">
        <f t="shared" si="216"/>
        <v>-</v>
      </c>
      <c r="K187" s="516" t="str">
        <f t="shared" si="216"/>
        <v>-</v>
      </c>
      <c r="L187" s="516" t="str">
        <f t="shared" si="216"/>
        <v>-</v>
      </c>
      <c r="M187" s="516" t="str">
        <f t="shared" si="216"/>
        <v>-</v>
      </c>
      <c r="N187" s="516" t="str">
        <f t="shared" si="216"/>
        <v>-</v>
      </c>
      <c r="O187" s="516" t="str">
        <f t="shared" si="216"/>
        <v>-</v>
      </c>
      <c r="P187" s="516" t="str">
        <f t="shared" si="216"/>
        <v>-</v>
      </c>
      <c r="Q187" s="516" t="str">
        <f t="shared" si="216"/>
        <v>-</v>
      </c>
      <c r="R187" s="516" t="str">
        <f t="shared" si="216"/>
        <v>-</v>
      </c>
      <c r="S187" s="516" t="str">
        <f t="shared" si="216"/>
        <v>-</v>
      </c>
      <c r="T187" s="516" t="str">
        <f t="shared" si="217"/>
        <v>-</v>
      </c>
      <c r="U187" s="516" t="str">
        <f t="shared" si="217"/>
        <v>-</v>
      </c>
      <c r="V187" s="516" t="str">
        <f t="shared" si="217"/>
        <v>-</v>
      </c>
      <c r="W187" s="516" t="str">
        <f t="shared" si="217"/>
        <v>-</v>
      </c>
      <c r="X187" s="516" t="str">
        <f t="shared" si="217"/>
        <v>-</v>
      </c>
      <c r="Y187" s="516" t="str">
        <f t="shared" si="217"/>
        <v>-</v>
      </c>
      <c r="Z187" s="516" t="str">
        <f t="shared" si="217"/>
        <v>-</v>
      </c>
      <c r="AA187" s="516" t="str">
        <f t="shared" si="217"/>
        <v>-</v>
      </c>
      <c r="AB187" s="516" t="str">
        <f t="shared" si="217"/>
        <v>-</v>
      </c>
      <c r="AC187" s="516" t="str">
        <f t="shared" si="217"/>
        <v>-</v>
      </c>
      <c r="AD187" s="516" t="str">
        <f t="shared" si="218"/>
        <v>-</v>
      </c>
      <c r="AE187" s="516" t="str">
        <f t="shared" si="218"/>
        <v>-</v>
      </c>
      <c r="AF187" s="516" t="str">
        <f t="shared" si="218"/>
        <v>-</v>
      </c>
      <c r="AG187" s="516" t="str">
        <f t="shared" si="218"/>
        <v>-</v>
      </c>
      <c r="AH187" s="516" t="str">
        <f t="shared" si="218"/>
        <v>-</v>
      </c>
      <c r="AI187" s="516" t="str">
        <f t="shared" si="218"/>
        <v>-</v>
      </c>
      <c r="AJ187" s="516" t="str">
        <f t="shared" si="218"/>
        <v>-</v>
      </c>
      <c r="AK187" s="516" t="str">
        <f t="shared" si="218"/>
        <v>-</v>
      </c>
      <c r="AL187" s="516" t="str">
        <f t="shared" si="218"/>
        <v>-</v>
      </c>
      <c r="AM187" s="516" t="str">
        <f t="shared" si="218"/>
        <v>-</v>
      </c>
      <c r="AN187" s="516" t="str">
        <f t="shared" si="219"/>
        <v>-</v>
      </c>
      <c r="AO187" s="516" t="str">
        <f t="shared" si="219"/>
        <v>-</v>
      </c>
      <c r="AP187" s="516" t="str">
        <f t="shared" si="219"/>
        <v>-</v>
      </c>
      <c r="AQ187" s="516" t="str">
        <f t="shared" si="219"/>
        <v>-</v>
      </c>
      <c r="AR187" s="516" t="str">
        <f t="shared" si="219"/>
        <v>-</v>
      </c>
      <c r="AS187" s="516" t="str">
        <f t="shared" si="219"/>
        <v>-</v>
      </c>
      <c r="AT187" s="516" t="str">
        <f t="shared" si="219"/>
        <v>-</v>
      </c>
      <c r="AU187" s="516" t="str">
        <f t="shared" si="219"/>
        <v>-</v>
      </c>
      <c r="AV187" s="516" t="str">
        <f t="shared" si="219"/>
        <v>-</v>
      </c>
      <c r="AW187" s="516" t="str">
        <f t="shared" si="219"/>
        <v>-</v>
      </c>
      <c r="AX187" s="516" t="str">
        <f t="shared" si="220"/>
        <v>-</v>
      </c>
      <c r="AY187" s="516" t="str">
        <f t="shared" si="220"/>
        <v>-</v>
      </c>
      <c r="AZ187" s="516" t="str">
        <f t="shared" si="220"/>
        <v>-</v>
      </c>
      <c r="BA187" s="516" t="str">
        <f t="shared" si="220"/>
        <v>-</v>
      </c>
      <c r="BB187" s="516" t="str">
        <f t="shared" si="220"/>
        <v>-</v>
      </c>
      <c r="BC187" s="516" t="str">
        <f t="shared" si="220"/>
        <v>-</v>
      </c>
      <c r="BD187" s="516" t="str">
        <f t="shared" si="220"/>
        <v>-</v>
      </c>
      <c r="BE187" s="516" t="str">
        <f t="shared" si="220"/>
        <v>-</v>
      </c>
      <c r="BF187" s="516" t="str">
        <f t="shared" si="220"/>
        <v>-</v>
      </c>
      <c r="BG187" s="516" t="str">
        <f t="shared" si="220"/>
        <v>-</v>
      </c>
      <c r="BH187" s="516" t="str">
        <f t="shared" si="221"/>
        <v>-</v>
      </c>
      <c r="BI187" s="516" t="str">
        <f t="shared" si="221"/>
        <v>-</v>
      </c>
      <c r="BJ187" s="516" t="str">
        <f t="shared" si="221"/>
        <v>-</v>
      </c>
      <c r="BK187" s="516" t="str">
        <f t="shared" si="221"/>
        <v>-</v>
      </c>
      <c r="BL187" s="516" t="str">
        <f t="shared" si="221"/>
        <v>-</v>
      </c>
      <c r="BM187" s="516" t="str">
        <f t="shared" si="221"/>
        <v>-</v>
      </c>
      <c r="BN187" s="516" t="str">
        <f t="shared" si="221"/>
        <v>-</v>
      </c>
      <c r="BO187" s="516" t="str">
        <f t="shared" si="221"/>
        <v>-</v>
      </c>
      <c r="BP187" s="516" t="str">
        <f t="shared" si="221"/>
        <v>-</v>
      </c>
      <c r="BQ187" s="516" t="str">
        <f t="shared" si="221"/>
        <v>-</v>
      </c>
      <c r="BR187" s="516" t="str">
        <f t="shared" si="183"/>
        <v>-------</v>
      </c>
      <c r="BS187" s="516" t="str">
        <f t="shared" si="184"/>
        <v>-</v>
      </c>
      <c r="BT187" s="454" t="str">
        <f>IF(INDEX(BR:BR,ROW())&lt;&gt;"-------",VLOOKUP($BR187,'CS Protocol Def'!$B:$O,12,FALSE),"-")</f>
        <v>-</v>
      </c>
      <c r="BU187" s="454" t="str">
        <f>IF(INDEX(BR:BR,ROW())&lt;&gt;"-------",VLOOKUP(INDEX(BR:BR,ROW()),'CS Protocol Def'!$B:$O,13,FALSE),"-")</f>
        <v>-</v>
      </c>
      <c r="BV187" s="454" t="str">
        <f>IF(INDEX(BR:BR,ROW())&lt;&gt;"-------",VLOOKUP($BR187,'CS Protocol Def'!$B:$P,15,FALSE),"-")</f>
        <v>-</v>
      </c>
      <c r="BW187" s="455" t="str">
        <f t="shared" si="185"/>
        <v>-</v>
      </c>
      <c r="BX187" s="515" t="str">
        <f>IF(INDEX(BR:BR,ROW())&lt;&gt;"-------",VLOOKUP($BR187,'CS Protocol Def'!$B:$Q,16,FALSE),"-")</f>
        <v>-</v>
      </c>
      <c r="BY187" s="455" t="str">
        <f>IF(INDEX(BR:BR,ROW())&lt;&gt;"-------",VLOOKUP(TEXT(BIN2DEC(CONCATENATE(K187,L187,M187,N187,O187,P187,Q187,R187,S187,T187)),"#"),'Country Codes'!A:B,2,FALSE),"-")</f>
        <v>-</v>
      </c>
      <c r="BZ187" s="491" t="str">
        <f>IF(BT187=BZ$3,VLOOKUP(CONCATENATE(X187,Y187,Z187,AA187,AB187,AC187),Characters!$B$3:$F$41,5,FALSE)&amp;
VLOOKUP(CONCATENATE(AD187,AE187,AF187,AG187,AH187,AI187),Characters!$B$3:$F$41,5,FALSE)&amp;
VLOOKUP(CONCATENATE(AJ187,AK187,AL187,AM187,AN187,AO187),Characters!$B$3:$F$41,5,FALSE)&amp;
VLOOKUP(CONCATENATE(AP187,AQ187,AR187,AS187,AT187,AU187),Characters!$B$3:$F$41,5,FALSE)&amp;
VLOOKUP(CONCATENATE(AV187,AW187,AX187,AY187,AZ187,BA187),Characters!$B$3:$F$41,5,FALSE)&amp;
VLOOKUP(CONCATENATE(BB187,BC187,BD187,BE187,BF187,BG187),Characters!$B$3:$F$41,5,FALSE)&amp;
VLOOKUP(CONCATENATE(BH187,BI187,BJ187,BK187,BL187,BM187),Characters!$B$3:$F$41,5,FALSE),"-")</f>
        <v>-</v>
      </c>
      <c r="CA187" s="471" t="str">
        <f t="shared" si="159"/>
        <v>-</v>
      </c>
      <c r="CB187" s="473" t="str">
        <f t="shared" si="160"/>
        <v>-</v>
      </c>
      <c r="CC187" s="475" t="str">
        <f t="shared" si="161"/>
        <v>-</v>
      </c>
      <c r="CD187" s="476" t="str">
        <f t="shared" si="162"/>
        <v>-</v>
      </c>
      <c r="CE187" s="476" t="str">
        <f t="shared" si="163"/>
        <v>-</v>
      </c>
      <c r="CF187" s="476" t="str">
        <f t="shared" si="164"/>
        <v>-</v>
      </c>
      <c r="CG187" s="476" t="str">
        <f t="shared" si="165"/>
        <v>-</v>
      </c>
      <c r="CH187" s="478" t="str">
        <f t="shared" si="166"/>
        <v>-</v>
      </c>
      <c r="CI187" s="480" t="str">
        <f t="shared" si="167"/>
        <v>-</v>
      </c>
      <c r="CJ187" s="480" t="str">
        <f t="shared" si="168"/>
        <v>-</v>
      </c>
      <c r="CK187" s="480" t="str">
        <f t="shared" si="169"/>
        <v>-</v>
      </c>
      <c r="CL187" s="480" t="str">
        <f t="shared" si="170"/>
        <v>-</v>
      </c>
      <c r="CM187" s="482" t="str">
        <f t="shared" si="171"/>
        <v>-</v>
      </c>
      <c r="CN187" s="483" t="str">
        <f t="shared" si="172"/>
        <v>-</v>
      </c>
      <c r="CO187" s="483" t="str">
        <f t="shared" si="173"/>
        <v>-</v>
      </c>
      <c r="CP187" s="483" t="str">
        <f t="shared" si="174"/>
        <v>-</v>
      </c>
      <c r="CQ187" s="493" t="str">
        <f t="shared" si="175"/>
        <v>-</v>
      </c>
      <c r="CR187" s="487" t="str">
        <f t="shared" si="176"/>
        <v>-</v>
      </c>
      <c r="CS187" s="490" t="str">
        <f t="shared" si="177"/>
        <v>-</v>
      </c>
      <c r="CT187" s="485" t="str">
        <f t="shared" si="178"/>
        <v>-</v>
      </c>
      <c r="CU187" s="485" t="str">
        <f t="shared" si="179"/>
        <v>-</v>
      </c>
      <c r="CV187" s="489" t="str">
        <f t="shared" si="180"/>
        <v>-</v>
      </c>
    </row>
    <row r="188" spans="6:100" x14ac:dyDescent="0.2">
      <c r="F188" s="495" t="str">
        <f t="shared" si="158"/>
        <v>-</v>
      </c>
      <c r="G188" s="495">
        <f t="shared" si="181"/>
        <v>0</v>
      </c>
      <c r="I188" s="456" t="str">
        <f t="shared" si="182"/>
        <v>-</v>
      </c>
      <c r="J188" s="516" t="str">
        <f t="shared" si="216"/>
        <v>-</v>
      </c>
      <c r="K188" s="516" t="str">
        <f t="shared" si="216"/>
        <v>-</v>
      </c>
      <c r="L188" s="516" t="str">
        <f t="shared" si="216"/>
        <v>-</v>
      </c>
      <c r="M188" s="516" t="str">
        <f t="shared" si="216"/>
        <v>-</v>
      </c>
      <c r="N188" s="516" t="str">
        <f t="shared" si="216"/>
        <v>-</v>
      </c>
      <c r="O188" s="516" t="str">
        <f t="shared" si="216"/>
        <v>-</v>
      </c>
      <c r="P188" s="516" t="str">
        <f t="shared" si="216"/>
        <v>-</v>
      </c>
      <c r="Q188" s="516" t="str">
        <f t="shared" si="216"/>
        <v>-</v>
      </c>
      <c r="R188" s="516" t="str">
        <f t="shared" si="216"/>
        <v>-</v>
      </c>
      <c r="S188" s="516" t="str">
        <f t="shared" si="216"/>
        <v>-</v>
      </c>
      <c r="T188" s="516" t="str">
        <f t="shared" si="217"/>
        <v>-</v>
      </c>
      <c r="U188" s="516" t="str">
        <f t="shared" si="217"/>
        <v>-</v>
      </c>
      <c r="V188" s="516" t="str">
        <f t="shared" si="217"/>
        <v>-</v>
      </c>
      <c r="W188" s="516" t="str">
        <f t="shared" si="217"/>
        <v>-</v>
      </c>
      <c r="X188" s="516" t="str">
        <f t="shared" si="217"/>
        <v>-</v>
      </c>
      <c r="Y188" s="516" t="str">
        <f t="shared" si="217"/>
        <v>-</v>
      </c>
      <c r="Z188" s="516" t="str">
        <f t="shared" si="217"/>
        <v>-</v>
      </c>
      <c r="AA188" s="516" t="str">
        <f t="shared" si="217"/>
        <v>-</v>
      </c>
      <c r="AB188" s="516" t="str">
        <f t="shared" si="217"/>
        <v>-</v>
      </c>
      <c r="AC188" s="516" t="str">
        <f t="shared" si="217"/>
        <v>-</v>
      </c>
      <c r="AD188" s="516" t="str">
        <f t="shared" si="218"/>
        <v>-</v>
      </c>
      <c r="AE188" s="516" t="str">
        <f t="shared" si="218"/>
        <v>-</v>
      </c>
      <c r="AF188" s="516" t="str">
        <f t="shared" si="218"/>
        <v>-</v>
      </c>
      <c r="AG188" s="516" t="str">
        <f t="shared" si="218"/>
        <v>-</v>
      </c>
      <c r="AH188" s="516" t="str">
        <f t="shared" si="218"/>
        <v>-</v>
      </c>
      <c r="AI188" s="516" t="str">
        <f t="shared" si="218"/>
        <v>-</v>
      </c>
      <c r="AJ188" s="516" t="str">
        <f t="shared" si="218"/>
        <v>-</v>
      </c>
      <c r="AK188" s="516" t="str">
        <f t="shared" si="218"/>
        <v>-</v>
      </c>
      <c r="AL188" s="516" t="str">
        <f t="shared" si="218"/>
        <v>-</v>
      </c>
      <c r="AM188" s="516" t="str">
        <f t="shared" si="218"/>
        <v>-</v>
      </c>
      <c r="AN188" s="516" t="str">
        <f t="shared" si="219"/>
        <v>-</v>
      </c>
      <c r="AO188" s="516" t="str">
        <f t="shared" si="219"/>
        <v>-</v>
      </c>
      <c r="AP188" s="516" t="str">
        <f t="shared" si="219"/>
        <v>-</v>
      </c>
      <c r="AQ188" s="516" t="str">
        <f t="shared" si="219"/>
        <v>-</v>
      </c>
      <c r="AR188" s="516" t="str">
        <f t="shared" si="219"/>
        <v>-</v>
      </c>
      <c r="AS188" s="516" t="str">
        <f t="shared" si="219"/>
        <v>-</v>
      </c>
      <c r="AT188" s="516" t="str">
        <f t="shared" si="219"/>
        <v>-</v>
      </c>
      <c r="AU188" s="516" t="str">
        <f t="shared" si="219"/>
        <v>-</v>
      </c>
      <c r="AV188" s="516" t="str">
        <f t="shared" si="219"/>
        <v>-</v>
      </c>
      <c r="AW188" s="516" t="str">
        <f t="shared" si="219"/>
        <v>-</v>
      </c>
      <c r="AX188" s="516" t="str">
        <f t="shared" si="220"/>
        <v>-</v>
      </c>
      <c r="AY188" s="516" t="str">
        <f t="shared" si="220"/>
        <v>-</v>
      </c>
      <c r="AZ188" s="516" t="str">
        <f t="shared" si="220"/>
        <v>-</v>
      </c>
      <c r="BA188" s="516" t="str">
        <f t="shared" si="220"/>
        <v>-</v>
      </c>
      <c r="BB188" s="516" t="str">
        <f t="shared" si="220"/>
        <v>-</v>
      </c>
      <c r="BC188" s="516" t="str">
        <f t="shared" si="220"/>
        <v>-</v>
      </c>
      <c r="BD188" s="516" t="str">
        <f t="shared" si="220"/>
        <v>-</v>
      </c>
      <c r="BE188" s="516" t="str">
        <f t="shared" si="220"/>
        <v>-</v>
      </c>
      <c r="BF188" s="516" t="str">
        <f t="shared" si="220"/>
        <v>-</v>
      </c>
      <c r="BG188" s="516" t="str">
        <f t="shared" si="220"/>
        <v>-</v>
      </c>
      <c r="BH188" s="516" t="str">
        <f t="shared" si="221"/>
        <v>-</v>
      </c>
      <c r="BI188" s="516" t="str">
        <f t="shared" si="221"/>
        <v>-</v>
      </c>
      <c r="BJ188" s="516" t="str">
        <f t="shared" si="221"/>
        <v>-</v>
      </c>
      <c r="BK188" s="516" t="str">
        <f t="shared" si="221"/>
        <v>-</v>
      </c>
      <c r="BL188" s="516" t="str">
        <f t="shared" si="221"/>
        <v>-</v>
      </c>
      <c r="BM188" s="516" t="str">
        <f t="shared" si="221"/>
        <v>-</v>
      </c>
      <c r="BN188" s="516" t="str">
        <f t="shared" si="221"/>
        <v>-</v>
      </c>
      <c r="BO188" s="516" t="str">
        <f t="shared" si="221"/>
        <v>-</v>
      </c>
      <c r="BP188" s="516" t="str">
        <f t="shared" si="221"/>
        <v>-</v>
      </c>
      <c r="BQ188" s="516" t="str">
        <f t="shared" si="221"/>
        <v>-</v>
      </c>
      <c r="BR188" s="516" t="str">
        <f t="shared" si="183"/>
        <v>-------</v>
      </c>
      <c r="BS188" s="516" t="str">
        <f t="shared" si="184"/>
        <v>-</v>
      </c>
      <c r="BT188" s="454" t="str">
        <f>IF(INDEX(BR:BR,ROW())&lt;&gt;"-------",VLOOKUP($BR188,'CS Protocol Def'!$B:$O,12,FALSE),"-")</f>
        <v>-</v>
      </c>
      <c r="BU188" s="454" t="str">
        <f>IF(INDEX(BR:BR,ROW())&lt;&gt;"-------",VLOOKUP(INDEX(BR:BR,ROW()),'CS Protocol Def'!$B:$O,13,FALSE),"-")</f>
        <v>-</v>
      </c>
      <c r="BV188" s="454" t="str">
        <f>IF(INDEX(BR:BR,ROW())&lt;&gt;"-------",VLOOKUP($BR188,'CS Protocol Def'!$B:$P,15,FALSE),"-")</f>
        <v>-</v>
      </c>
      <c r="BW188" s="455" t="str">
        <f t="shared" si="185"/>
        <v>-</v>
      </c>
      <c r="BX188" s="515" t="str">
        <f>IF(INDEX(BR:BR,ROW())&lt;&gt;"-------",VLOOKUP($BR188,'CS Protocol Def'!$B:$Q,16,FALSE),"-")</f>
        <v>-</v>
      </c>
      <c r="BY188" s="455" t="str">
        <f>IF(INDEX(BR:BR,ROW())&lt;&gt;"-------",VLOOKUP(TEXT(BIN2DEC(CONCATENATE(K188,L188,M188,N188,O188,P188,Q188,R188,S188,T188)),"#"),'Country Codes'!A:B,2,FALSE),"-")</f>
        <v>-</v>
      </c>
      <c r="BZ188" s="491" t="str">
        <f>IF(BT188=BZ$3,VLOOKUP(CONCATENATE(X188,Y188,Z188,AA188,AB188,AC188),Characters!$B$3:$F$41,5,FALSE)&amp;
VLOOKUP(CONCATENATE(AD188,AE188,AF188,AG188,AH188,AI188),Characters!$B$3:$F$41,5,FALSE)&amp;
VLOOKUP(CONCATENATE(AJ188,AK188,AL188,AM188,AN188,AO188),Characters!$B$3:$F$41,5,FALSE)&amp;
VLOOKUP(CONCATENATE(AP188,AQ188,AR188,AS188,AT188,AU188),Characters!$B$3:$F$41,5,FALSE)&amp;
VLOOKUP(CONCATENATE(AV188,AW188,AX188,AY188,AZ188,BA188),Characters!$B$3:$F$41,5,FALSE)&amp;
VLOOKUP(CONCATENATE(BB188,BC188,BD188,BE188,BF188,BG188),Characters!$B$3:$F$41,5,FALSE)&amp;
VLOOKUP(CONCATENATE(BH188,BI188,BJ188,BK188,BL188,BM188),Characters!$B$3:$F$41,5,FALSE),"-")</f>
        <v>-</v>
      </c>
      <c r="CA188" s="471" t="str">
        <f t="shared" si="159"/>
        <v>-</v>
      </c>
      <c r="CB188" s="473" t="str">
        <f t="shared" si="160"/>
        <v>-</v>
      </c>
      <c r="CC188" s="475" t="str">
        <f t="shared" si="161"/>
        <v>-</v>
      </c>
      <c r="CD188" s="476" t="str">
        <f t="shared" si="162"/>
        <v>-</v>
      </c>
      <c r="CE188" s="476" t="str">
        <f t="shared" si="163"/>
        <v>-</v>
      </c>
      <c r="CF188" s="476" t="str">
        <f t="shared" si="164"/>
        <v>-</v>
      </c>
      <c r="CG188" s="476" t="str">
        <f t="shared" si="165"/>
        <v>-</v>
      </c>
      <c r="CH188" s="478" t="str">
        <f t="shared" si="166"/>
        <v>-</v>
      </c>
      <c r="CI188" s="480" t="str">
        <f t="shared" si="167"/>
        <v>-</v>
      </c>
      <c r="CJ188" s="480" t="str">
        <f t="shared" si="168"/>
        <v>-</v>
      </c>
      <c r="CK188" s="480" t="str">
        <f t="shared" si="169"/>
        <v>-</v>
      </c>
      <c r="CL188" s="480" t="str">
        <f t="shared" si="170"/>
        <v>-</v>
      </c>
      <c r="CM188" s="482" t="str">
        <f t="shared" si="171"/>
        <v>-</v>
      </c>
      <c r="CN188" s="483" t="str">
        <f t="shared" si="172"/>
        <v>-</v>
      </c>
      <c r="CO188" s="483" t="str">
        <f t="shared" si="173"/>
        <v>-</v>
      </c>
      <c r="CP188" s="483" t="str">
        <f t="shared" si="174"/>
        <v>-</v>
      </c>
      <c r="CQ188" s="493" t="str">
        <f t="shared" si="175"/>
        <v>-</v>
      </c>
      <c r="CR188" s="487" t="str">
        <f t="shared" si="176"/>
        <v>-</v>
      </c>
      <c r="CS188" s="490" t="str">
        <f t="shared" si="177"/>
        <v>-</v>
      </c>
      <c r="CT188" s="485" t="str">
        <f t="shared" si="178"/>
        <v>-</v>
      </c>
      <c r="CU188" s="485" t="str">
        <f t="shared" si="179"/>
        <v>-</v>
      </c>
      <c r="CV188" s="489" t="str">
        <f t="shared" si="180"/>
        <v>-</v>
      </c>
    </row>
    <row r="189" spans="6:100" x14ac:dyDescent="0.2">
      <c r="F189" s="495" t="str">
        <f t="shared" si="158"/>
        <v>-</v>
      </c>
      <c r="G189" s="495">
        <f t="shared" si="181"/>
        <v>0</v>
      </c>
      <c r="I189" s="456" t="str">
        <f t="shared" si="182"/>
        <v>-</v>
      </c>
      <c r="J189" s="516" t="str">
        <f t="shared" si="216"/>
        <v>-</v>
      </c>
      <c r="K189" s="516" t="str">
        <f t="shared" si="216"/>
        <v>-</v>
      </c>
      <c r="L189" s="516" t="str">
        <f t="shared" si="216"/>
        <v>-</v>
      </c>
      <c r="M189" s="516" t="str">
        <f t="shared" si="216"/>
        <v>-</v>
      </c>
      <c r="N189" s="516" t="str">
        <f t="shared" si="216"/>
        <v>-</v>
      </c>
      <c r="O189" s="516" t="str">
        <f t="shared" si="216"/>
        <v>-</v>
      </c>
      <c r="P189" s="516" t="str">
        <f t="shared" si="216"/>
        <v>-</v>
      </c>
      <c r="Q189" s="516" t="str">
        <f t="shared" si="216"/>
        <v>-</v>
      </c>
      <c r="R189" s="516" t="str">
        <f t="shared" si="216"/>
        <v>-</v>
      </c>
      <c r="S189" s="516" t="str">
        <f t="shared" si="216"/>
        <v>-</v>
      </c>
      <c r="T189" s="516" t="str">
        <f t="shared" si="217"/>
        <v>-</v>
      </c>
      <c r="U189" s="516" t="str">
        <f t="shared" si="217"/>
        <v>-</v>
      </c>
      <c r="V189" s="516" t="str">
        <f t="shared" si="217"/>
        <v>-</v>
      </c>
      <c r="W189" s="516" t="str">
        <f t="shared" si="217"/>
        <v>-</v>
      </c>
      <c r="X189" s="516" t="str">
        <f t="shared" si="217"/>
        <v>-</v>
      </c>
      <c r="Y189" s="516" t="str">
        <f t="shared" si="217"/>
        <v>-</v>
      </c>
      <c r="Z189" s="516" t="str">
        <f t="shared" si="217"/>
        <v>-</v>
      </c>
      <c r="AA189" s="516" t="str">
        <f t="shared" si="217"/>
        <v>-</v>
      </c>
      <c r="AB189" s="516" t="str">
        <f t="shared" si="217"/>
        <v>-</v>
      </c>
      <c r="AC189" s="516" t="str">
        <f t="shared" si="217"/>
        <v>-</v>
      </c>
      <c r="AD189" s="516" t="str">
        <f t="shared" si="218"/>
        <v>-</v>
      </c>
      <c r="AE189" s="516" t="str">
        <f t="shared" si="218"/>
        <v>-</v>
      </c>
      <c r="AF189" s="516" t="str">
        <f t="shared" si="218"/>
        <v>-</v>
      </c>
      <c r="AG189" s="516" t="str">
        <f t="shared" si="218"/>
        <v>-</v>
      </c>
      <c r="AH189" s="516" t="str">
        <f t="shared" si="218"/>
        <v>-</v>
      </c>
      <c r="AI189" s="516" t="str">
        <f t="shared" si="218"/>
        <v>-</v>
      </c>
      <c r="AJ189" s="516" t="str">
        <f t="shared" si="218"/>
        <v>-</v>
      </c>
      <c r="AK189" s="516" t="str">
        <f t="shared" si="218"/>
        <v>-</v>
      </c>
      <c r="AL189" s="516" t="str">
        <f t="shared" si="218"/>
        <v>-</v>
      </c>
      <c r="AM189" s="516" t="str">
        <f t="shared" si="218"/>
        <v>-</v>
      </c>
      <c r="AN189" s="516" t="str">
        <f t="shared" si="219"/>
        <v>-</v>
      </c>
      <c r="AO189" s="516" t="str">
        <f t="shared" si="219"/>
        <v>-</v>
      </c>
      <c r="AP189" s="516" t="str">
        <f t="shared" si="219"/>
        <v>-</v>
      </c>
      <c r="AQ189" s="516" t="str">
        <f t="shared" si="219"/>
        <v>-</v>
      </c>
      <c r="AR189" s="516" t="str">
        <f t="shared" si="219"/>
        <v>-</v>
      </c>
      <c r="AS189" s="516" t="str">
        <f t="shared" si="219"/>
        <v>-</v>
      </c>
      <c r="AT189" s="516" t="str">
        <f t="shared" si="219"/>
        <v>-</v>
      </c>
      <c r="AU189" s="516" t="str">
        <f t="shared" si="219"/>
        <v>-</v>
      </c>
      <c r="AV189" s="516" t="str">
        <f t="shared" si="219"/>
        <v>-</v>
      </c>
      <c r="AW189" s="516" t="str">
        <f t="shared" si="219"/>
        <v>-</v>
      </c>
      <c r="AX189" s="516" t="str">
        <f t="shared" si="220"/>
        <v>-</v>
      </c>
      <c r="AY189" s="516" t="str">
        <f t="shared" si="220"/>
        <v>-</v>
      </c>
      <c r="AZ189" s="516" t="str">
        <f t="shared" si="220"/>
        <v>-</v>
      </c>
      <c r="BA189" s="516" t="str">
        <f t="shared" si="220"/>
        <v>-</v>
      </c>
      <c r="BB189" s="516" t="str">
        <f t="shared" si="220"/>
        <v>-</v>
      </c>
      <c r="BC189" s="516" t="str">
        <f t="shared" si="220"/>
        <v>-</v>
      </c>
      <c r="BD189" s="516" t="str">
        <f t="shared" si="220"/>
        <v>-</v>
      </c>
      <c r="BE189" s="516" t="str">
        <f t="shared" si="220"/>
        <v>-</v>
      </c>
      <c r="BF189" s="516" t="str">
        <f t="shared" si="220"/>
        <v>-</v>
      </c>
      <c r="BG189" s="516" t="str">
        <f t="shared" si="220"/>
        <v>-</v>
      </c>
      <c r="BH189" s="516" t="str">
        <f t="shared" si="221"/>
        <v>-</v>
      </c>
      <c r="BI189" s="516" t="str">
        <f t="shared" si="221"/>
        <v>-</v>
      </c>
      <c r="BJ189" s="516" t="str">
        <f t="shared" si="221"/>
        <v>-</v>
      </c>
      <c r="BK189" s="516" t="str">
        <f t="shared" si="221"/>
        <v>-</v>
      </c>
      <c r="BL189" s="516" t="str">
        <f t="shared" si="221"/>
        <v>-</v>
      </c>
      <c r="BM189" s="516" t="str">
        <f t="shared" si="221"/>
        <v>-</v>
      </c>
      <c r="BN189" s="516" t="str">
        <f t="shared" si="221"/>
        <v>-</v>
      </c>
      <c r="BO189" s="516" t="str">
        <f t="shared" si="221"/>
        <v>-</v>
      </c>
      <c r="BP189" s="516" t="str">
        <f t="shared" si="221"/>
        <v>-</v>
      </c>
      <c r="BQ189" s="516" t="str">
        <f t="shared" si="221"/>
        <v>-</v>
      </c>
      <c r="BR189" s="516" t="str">
        <f t="shared" si="183"/>
        <v>-------</v>
      </c>
      <c r="BS189" s="516" t="str">
        <f t="shared" si="184"/>
        <v>-</v>
      </c>
      <c r="BT189" s="454" t="str">
        <f>IF(INDEX(BR:BR,ROW())&lt;&gt;"-------",VLOOKUP($BR189,'CS Protocol Def'!$B:$O,12,FALSE),"-")</f>
        <v>-</v>
      </c>
      <c r="BU189" s="454" t="str">
        <f>IF(INDEX(BR:BR,ROW())&lt;&gt;"-------",VLOOKUP(INDEX(BR:BR,ROW()),'CS Protocol Def'!$B:$O,13,FALSE),"-")</f>
        <v>-</v>
      </c>
      <c r="BV189" s="454" t="str">
        <f>IF(INDEX(BR:BR,ROW())&lt;&gt;"-------",VLOOKUP($BR189,'CS Protocol Def'!$B:$P,15,FALSE),"-")</f>
        <v>-</v>
      </c>
      <c r="BW189" s="455" t="str">
        <f t="shared" si="185"/>
        <v>-</v>
      </c>
      <c r="BX189" s="515" t="str">
        <f>IF(INDEX(BR:BR,ROW())&lt;&gt;"-------",VLOOKUP($BR189,'CS Protocol Def'!$B:$Q,16,FALSE),"-")</f>
        <v>-</v>
      </c>
      <c r="BY189" s="455" t="str">
        <f>IF(INDEX(BR:BR,ROW())&lt;&gt;"-------",VLOOKUP(TEXT(BIN2DEC(CONCATENATE(K189,L189,M189,N189,O189,P189,Q189,R189,S189,T189)),"#"),'Country Codes'!A:B,2,FALSE),"-")</f>
        <v>-</v>
      </c>
      <c r="BZ189" s="491" t="str">
        <f>IF(BT189=BZ$3,VLOOKUP(CONCATENATE(X189,Y189,Z189,AA189,AB189,AC189),Characters!$B$3:$F$41,5,FALSE)&amp;
VLOOKUP(CONCATENATE(AD189,AE189,AF189,AG189,AH189,AI189),Characters!$B$3:$F$41,5,FALSE)&amp;
VLOOKUP(CONCATENATE(AJ189,AK189,AL189,AM189,AN189,AO189),Characters!$B$3:$F$41,5,FALSE)&amp;
VLOOKUP(CONCATENATE(AP189,AQ189,AR189,AS189,AT189,AU189),Characters!$B$3:$F$41,5,FALSE)&amp;
VLOOKUP(CONCATENATE(AV189,AW189,AX189,AY189,AZ189,BA189),Characters!$B$3:$F$41,5,FALSE)&amp;
VLOOKUP(CONCATENATE(BB189,BC189,BD189,BE189,BF189,BG189),Characters!$B$3:$F$41,5,FALSE)&amp;
VLOOKUP(CONCATENATE(BH189,BI189,BJ189,BK189,BL189,BM189),Characters!$B$3:$F$41,5,FALSE),"-")</f>
        <v>-</v>
      </c>
      <c r="CA189" s="471" t="str">
        <f t="shared" si="159"/>
        <v>-</v>
      </c>
      <c r="CB189" s="473" t="str">
        <f t="shared" si="160"/>
        <v>-</v>
      </c>
      <c r="CC189" s="475" t="str">
        <f t="shared" si="161"/>
        <v>-</v>
      </c>
      <c r="CD189" s="476" t="str">
        <f t="shared" si="162"/>
        <v>-</v>
      </c>
      <c r="CE189" s="476" t="str">
        <f t="shared" si="163"/>
        <v>-</v>
      </c>
      <c r="CF189" s="476" t="str">
        <f t="shared" si="164"/>
        <v>-</v>
      </c>
      <c r="CG189" s="476" t="str">
        <f t="shared" si="165"/>
        <v>-</v>
      </c>
      <c r="CH189" s="478" t="str">
        <f t="shared" si="166"/>
        <v>-</v>
      </c>
      <c r="CI189" s="480" t="str">
        <f t="shared" si="167"/>
        <v>-</v>
      </c>
      <c r="CJ189" s="480" t="str">
        <f t="shared" si="168"/>
        <v>-</v>
      </c>
      <c r="CK189" s="480" t="str">
        <f t="shared" si="169"/>
        <v>-</v>
      </c>
      <c r="CL189" s="480" t="str">
        <f t="shared" si="170"/>
        <v>-</v>
      </c>
      <c r="CM189" s="482" t="str">
        <f t="shared" si="171"/>
        <v>-</v>
      </c>
      <c r="CN189" s="483" t="str">
        <f t="shared" si="172"/>
        <v>-</v>
      </c>
      <c r="CO189" s="483" t="str">
        <f t="shared" si="173"/>
        <v>-</v>
      </c>
      <c r="CP189" s="483" t="str">
        <f t="shared" si="174"/>
        <v>-</v>
      </c>
      <c r="CQ189" s="493" t="str">
        <f t="shared" si="175"/>
        <v>-</v>
      </c>
      <c r="CR189" s="487" t="str">
        <f t="shared" si="176"/>
        <v>-</v>
      </c>
      <c r="CS189" s="490" t="str">
        <f t="shared" si="177"/>
        <v>-</v>
      </c>
      <c r="CT189" s="485" t="str">
        <f t="shared" si="178"/>
        <v>-</v>
      </c>
      <c r="CU189" s="485" t="str">
        <f t="shared" si="179"/>
        <v>-</v>
      </c>
      <c r="CV189" s="489" t="str">
        <f t="shared" si="180"/>
        <v>-</v>
      </c>
    </row>
    <row r="190" spans="6:100" x14ac:dyDescent="0.2">
      <c r="F190" s="495" t="str">
        <f t="shared" si="158"/>
        <v>-</v>
      </c>
      <c r="G190" s="495">
        <f t="shared" si="181"/>
        <v>0</v>
      </c>
      <c r="I190" s="456" t="str">
        <f t="shared" si="182"/>
        <v>-</v>
      </c>
      <c r="J190" s="516" t="str">
        <f t="shared" si="216"/>
        <v>-</v>
      </c>
      <c r="K190" s="516" t="str">
        <f t="shared" si="216"/>
        <v>-</v>
      </c>
      <c r="L190" s="516" t="str">
        <f t="shared" si="216"/>
        <v>-</v>
      </c>
      <c r="M190" s="516" t="str">
        <f t="shared" si="216"/>
        <v>-</v>
      </c>
      <c r="N190" s="516" t="str">
        <f t="shared" si="216"/>
        <v>-</v>
      </c>
      <c r="O190" s="516" t="str">
        <f t="shared" si="216"/>
        <v>-</v>
      </c>
      <c r="P190" s="516" t="str">
        <f t="shared" si="216"/>
        <v>-</v>
      </c>
      <c r="Q190" s="516" t="str">
        <f t="shared" si="216"/>
        <v>-</v>
      </c>
      <c r="R190" s="516" t="str">
        <f t="shared" si="216"/>
        <v>-</v>
      </c>
      <c r="S190" s="516" t="str">
        <f t="shared" si="216"/>
        <v>-</v>
      </c>
      <c r="T190" s="516" t="str">
        <f t="shared" si="217"/>
        <v>-</v>
      </c>
      <c r="U190" s="516" t="str">
        <f t="shared" si="217"/>
        <v>-</v>
      </c>
      <c r="V190" s="516" t="str">
        <f t="shared" si="217"/>
        <v>-</v>
      </c>
      <c r="W190" s="516" t="str">
        <f t="shared" si="217"/>
        <v>-</v>
      </c>
      <c r="X190" s="516" t="str">
        <f t="shared" si="217"/>
        <v>-</v>
      </c>
      <c r="Y190" s="516" t="str">
        <f t="shared" si="217"/>
        <v>-</v>
      </c>
      <c r="Z190" s="516" t="str">
        <f t="shared" si="217"/>
        <v>-</v>
      </c>
      <c r="AA190" s="516" t="str">
        <f t="shared" si="217"/>
        <v>-</v>
      </c>
      <c r="AB190" s="516" t="str">
        <f t="shared" si="217"/>
        <v>-</v>
      </c>
      <c r="AC190" s="516" t="str">
        <f t="shared" si="217"/>
        <v>-</v>
      </c>
      <c r="AD190" s="516" t="str">
        <f t="shared" si="218"/>
        <v>-</v>
      </c>
      <c r="AE190" s="516" t="str">
        <f t="shared" si="218"/>
        <v>-</v>
      </c>
      <c r="AF190" s="516" t="str">
        <f t="shared" si="218"/>
        <v>-</v>
      </c>
      <c r="AG190" s="516" t="str">
        <f t="shared" si="218"/>
        <v>-</v>
      </c>
      <c r="AH190" s="516" t="str">
        <f t="shared" si="218"/>
        <v>-</v>
      </c>
      <c r="AI190" s="516" t="str">
        <f t="shared" si="218"/>
        <v>-</v>
      </c>
      <c r="AJ190" s="516" t="str">
        <f t="shared" si="218"/>
        <v>-</v>
      </c>
      <c r="AK190" s="516" t="str">
        <f t="shared" si="218"/>
        <v>-</v>
      </c>
      <c r="AL190" s="516" t="str">
        <f t="shared" si="218"/>
        <v>-</v>
      </c>
      <c r="AM190" s="516" t="str">
        <f t="shared" si="218"/>
        <v>-</v>
      </c>
      <c r="AN190" s="516" t="str">
        <f t="shared" si="219"/>
        <v>-</v>
      </c>
      <c r="AO190" s="516" t="str">
        <f t="shared" si="219"/>
        <v>-</v>
      </c>
      <c r="AP190" s="516" t="str">
        <f t="shared" si="219"/>
        <v>-</v>
      </c>
      <c r="AQ190" s="516" t="str">
        <f t="shared" si="219"/>
        <v>-</v>
      </c>
      <c r="AR190" s="516" t="str">
        <f t="shared" si="219"/>
        <v>-</v>
      </c>
      <c r="AS190" s="516" t="str">
        <f t="shared" si="219"/>
        <v>-</v>
      </c>
      <c r="AT190" s="516" t="str">
        <f t="shared" si="219"/>
        <v>-</v>
      </c>
      <c r="AU190" s="516" t="str">
        <f t="shared" si="219"/>
        <v>-</v>
      </c>
      <c r="AV190" s="516" t="str">
        <f t="shared" si="219"/>
        <v>-</v>
      </c>
      <c r="AW190" s="516" t="str">
        <f t="shared" si="219"/>
        <v>-</v>
      </c>
      <c r="AX190" s="516" t="str">
        <f t="shared" si="220"/>
        <v>-</v>
      </c>
      <c r="AY190" s="516" t="str">
        <f t="shared" si="220"/>
        <v>-</v>
      </c>
      <c r="AZ190" s="516" t="str">
        <f t="shared" si="220"/>
        <v>-</v>
      </c>
      <c r="BA190" s="516" t="str">
        <f t="shared" si="220"/>
        <v>-</v>
      </c>
      <c r="BB190" s="516" t="str">
        <f t="shared" si="220"/>
        <v>-</v>
      </c>
      <c r="BC190" s="516" t="str">
        <f t="shared" si="220"/>
        <v>-</v>
      </c>
      <c r="BD190" s="516" t="str">
        <f t="shared" si="220"/>
        <v>-</v>
      </c>
      <c r="BE190" s="516" t="str">
        <f t="shared" si="220"/>
        <v>-</v>
      </c>
      <c r="BF190" s="516" t="str">
        <f t="shared" si="220"/>
        <v>-</v>
      </c>
      <c r="BG190" s="516" t="str">
        <f t="shared" si="220"/>
        <v>-</v>
      </c>
      <c r="BH190" s="516" t="str">
        <f t="shared" si="221"/>
        <v>-</v>
      </c>
      <c r="BI190" s="516" t="str">
        <f t="shared" si="221"/>
        <v>-</v>
      </c>
      <c r="BJ190" s="516" t="str">
        <f t="shared" si="221"/>
        <v>-</v>
      </c>
      <c r="BK190" s="516" t="str">
        <f t="shared" si="221"/>
        <v>-</v>
      </c>
      <c r="BL190" s="516" t="str">
        <f t="shared" si="221"/>
        <v>-</v>
      </c>
      <c r="BM190" s="516" t="str">
        <f t="shared" si="221"/>
        <v>-</v>
      </c>
      <c r="BN190" s="516" t="str">
        <f t="shared" si="221"/>
        <v>-</v>
      </c>
      <c r="BO190" s="516" t="str">
        <f t="shared" si="221"/>
        <v>-</v>
      </c>
      <c r="BP190" s="516" t="str">
        <f t="shared" si="221"/>
        <v>-</v>
      </c>
      <c r="BQ190" s="516" t="str">
        <f t="shared" si="221"/>
        <v>-</v>
      </c>
      <c r="BR190" s="516" t="str">
        <f t="shared" si="183"/>
        <v>-------</v>
      </c>
      <c r="BS190" s="516" t="str">
        <f t="shared" si="184"/>
        <v>-</v>
      </c>
      <c r="BT190" s="454" t="str">
        <f>IF(INDEX(BR:BR,ROW())&lt;&gt;"-------",VLOOKUP($BR190,'CS Protocol Def'!$B:$O,12,FALSE),"-")</f>
        <v>-</v>
      </c>
      <c r="BU190" s="454" t="str">
        <f>IF(INDEX(BR:BR,ROW())&lt;&gt;"-------",VLOOKUP(INDEX(BR:BR,ROW()),'CS Protocol Def'!$B:$O,13,FALSE),"-")</f>
        <v>-</v>
      </c>
      <c r="BV190" s="454" t="str">
        <f>IF(INDEX(BR:BR,ROW())&lt;&gt;"-------",VLOOKUP($BR190,'CS Protocol Def'!$B:$P,15,FALSE),"-")</f>
        <v>-</v>
      </c>
      <c r="BW190" s="455" t="str">
        <f t="shared" si="185"/>
        <v>-</v>
      </c>
      <c r="BX190" s="515" t="str">
        <f>IF(INDEX(BR:BR,ROW())&lt;&gt;"-------",VLOOKUP($BR190,'CS Protocol Def'!$B:$Q,16,FALSE),"-")</f>
        <v>-</v>
      </c>
      <c r="BY190" s="455" t="str">
        <f>IF(INDEX(BR:BR,ROW())&lt;&gt;"-------",VLOOKUP(TEXT(BIN2DEC(CONCATENATE(K190,L190,M190,N190,O190,P190,Q190,R190,S190,T190)),"#"),'Country Codes'!A:B,2,FALSE),"-")</f>
        <v>-</v>
      </c>
      <c r="BZ190" s="491" t="str">
        <f>IF(BT190=BZ$3,VLOOKUP(CONCATENATE(X190,Y190,Z190,AA190,AB190,AC190),Characters!$B$3:$F$41,5,FALSE)&amp;
VLOOKUP(CONCATENATE(AD190,AE190,AF190,AG190,AH190,AI190),Characters!$B$3:$F$41,5,FALSE)&amp;
VLOOKUP(CONCATENATE(AJ190,AK190,AL190,AM190,AN190,AO190),Characters!$B$3:$F$41,5,FALSE)&amp;
VLOOKUP(CONCATENATE(AP190,AQ190,AR190,AS190,AT190,AU190),Characters!$B$3:$F$41,5,FALSE)&amp;
VLOOKUP(CONCATENATE(AV190,AW190,AX190,AY190,AZ190,BA190),Characters!$B$3:$F$41,5,FALSE)&amp;
VLOOKUP(CONCATENATE(BB190,BC190,BD190,BE190,BF190,BG190),Characters!$B$3:$F$41,5,FALSE)&amp;
VLOOKUP(CONCATENATE(BH190,BI190,BJ190,BK190,BL190,BM190),Characters!$B$3:$F$41,5,FALSE),"-")</f>
        <v>-</v>
      </c>
      <c r="CA190" s="471" t="str">
        <f t="shared" si="159"/>
        <v>-</v>
      </c>
      <c r="CB190" s="473" t="str">
        <f t="shared" si="160"/>
        <v>-</v>
      </c>
      <c r="CC190" s="475" t="str">
        <f t="shared" si="161"/>
        <v>-</v>
      </c>
      <c r="CD190" s="476" t="str">
        <f t="shared" si="162"/>
        <v>-</v>
      </c>
      <c r="CE190" s="476" t="str">
        <f t="shared" si="163"/>
        <v>-</v>
      </c>
      <c r="CF190" s="476" t="str">
        <f t="shared" si="164"/>
        <v>-</v>
      </c>
      <c r="CG190" s="476" t="str">
        <f t="shared" si="165"/>
        <v>-</v>
      </c>
      <c r="CH190" s="478" t="str">
        <f t="shared" si="166"/>
        <v>-</v>
      </c>
      <c r="CI190" s="480" t="str">
        <f t="shared" si="167"/>
        <v>-</v>
      </c>
      <c r="CJ190" s="480" t="str">
        <f t="shared" si="168"/>
        <v>-</v>
      </c>
      <c r="CK190" s="480" t="str">
        <f t="shared" si="169"/>
        <v>-</v>
      </c>
      <c r="CL190" s="480" t="str">
        <f t="shared" si="170"/>
        <v>-</v>
      </c>
      <c r="CM190" s="482" t="str">
        <f t="shared" si="171"/>
        <v>-</v>
      </c>
      <c r="CN190" s="483" t="str">
        <f t="shared" si="172"/>
        <v>-</v>
      </c>
      <c r="CO190" s="483" t="str">
        <f t="shared" si="173"/>
        <v>-</v>
      </c>
      <c r="CP190" s="483" t="str">
        <f t="shared" si="174"/>
        <v>-</v>
      </c>
      <c r="CQ190" s="493" t="str">
        <f t="shared" si="175"/>
        <v>-</v>
      </c>
      <c r="CR190" s="487" t="str">
        <f t="shared" si="176"/>
        <v>-</v>
      </c>
      <c r="CS190" s="490" t="str">
        <f t="shared" si="177"/>
        <v>-</v>
      </c>
      <c r="CT190" s="485" t="str">
        <f t="shared" si="178"/>
        <v>-</v>
      </c>
      <c r="CU190" s="485" t="str">
        <f t="shared" si="179"/>
        <v>-</v>
      </c>
      <c r="CV190" s="489" t="str">
        <f t="shared" si="180"/>
        <v>-</v>
      </c>
    </row>
    <row r="191" spans="6:100" x14ac:dyDescent="0.2">
      <c r="F191" s="495" t="str">
        <f t="shared" si="158"/>
        <v>-</v>
      </c>
      <c r="G191" s="495">
        <f t="shared" si="181"/>
        <v>0</v>
      </c>
      <c r="I191" s="456" t="str">
        <f t="shared" si="182"/>
        <v>-</v>
      </c>
      <c r="J191" s="516" t="str">
        <f t="shared" si="216"/>
        <v>-</v>
      </c>
      <c r="K191" s="516" t="str">
        <f t="shared" si="216"/>
        <v>-</v>
      </c>
      <c r="L191" s="516" t="str">
        <f t="shared" si="216"/>
        <v>-</v>
      </c>
      <c r="M191" s="516" t="str">
        <f t="shared" si="216"/>
        <v>-</v>
      </c>
      <c r="N191" s="516" t="str">
        <f t="shared" si="216"/>
        <v>-</v>
      </c>
      <c r="O191" s="516" t="str">
        <f t="shared" si="216"/>
        <v>-</v>
      </c>
      <c r="P191" s="516" t="str">
        <f t="shared" si="216"/>
        <v>-</v>
      </c>
      <c r="Q191" s="516" t="str">
        <f t="shared" si="216"/>
        <v>-</v>
      </c>
      <c r="R191" s="516" t="str">
        <f t="shared" si="216"/>
        <v>-</v>
      </c>
      <c r="S191" s="516" t="str">
        <f t="shared" si="216"/>
        <v>-</v>
      </c>
      <c r="T191" s="516" t="str">
        <f t="shared" si="217"/>
        <v>-</v>
      </c>
      <c r="U191" s="516" t="str">
        <f t="shared" si="217"/>
        <v>-</v>
      </c>
      <c r="V191" s="516" t="str">
        <f t="shared" si="217"/>
        <v>-</v>
      </c>
      <c r="W191" s="516" t="str">
        <f t="shared" si="217"/>
        <v>-</v>
      </c>
      <c r="X191" s="516" t="str">
        <f t="shared" si="217"/>
        <v>-</v>
      </c>
      <c r="Y191" s="516" t="str">
        <f t="shared" si="217"/>
        <v>-</v>
      </c>
      <c r="Z191" s="516" t="str">
        <f t="shared" si="217"/>
        <v>-</v>
      </c>
      <c r="AA191" s="516" t="str">
        <f t="shared" si="217"/>
        <v>-</v>
      </c>
      <c r="AB191" s="516" t="str">
        <f t="shared" si="217"/>
        <v>-</v>
      </c>
      <c r="AC191" s="516" t="str">
        <f t="shared" si="217"/>
        <v>-</v>
      </c>
      <c r="AD191" s="516" t="str">
        <f t="shared" si="218"/>
        <v>-</v>
      </c>
      <c r="AE191" s="516" t="str">
        <f t="shared" si="218"/>
        <v>-</v>
      </c>
      <c r="AF191" s="516" t="str">
        <f t="shared" si="218"/>
        <v>-</v>
      </c>
      <c r="AG191" s="516" t="str">
        <f t="shared" si="218"/>
        <v>-</v>
      </c>
      <c r="AH191" s="516" t="str">
        <f t="shared" si="218"/>
        <v>-</v>
      </c>
      <c r="AI191" s="516" t="str">
        <f t="shared" si="218"/>
        <v>-</v>
      </c>
      <c r="AJ191" s="516" t="str">
        <f t="shared" si="218"/>
        <v>-</v>
      </c>
      <c r="AK191" s="516" t="str">
        <f t="shared" si="218"/>
        <v>-</v>
      </c>
      <c r="AL191" s="516" t="str">
        <f t="shared" si="218"/>
        <v>-</v>
      </c>
      <c r="AM191" s="516" t="str">
        <f t="shared" si="218"/>
        <v>-</v>
      </c>
      <c r="AN191" s="516" t="str">
        <f t="shared" si="219"/>
        <v>-</v>
      </c>
      <c r="AO191" s="516" t="str">
        <f t="shared" si="219"/>
        <v>-</v>
      </c>
      <c r="AP191" s="516" t="str">
        <f t="shared" si="219"/>
        <v>-</v>
      </c>
      <c r="AQ191" s="516" t="str">
        <f t="shared" si="219"/>
        <v>-</v>
      </c>
      <c r="AR191" s="516" t="str">
        <f t="shared" si="219"/>
        <v>-</v>
      </c>
      <c r="AS191" s="516" t="str">
        <f t="shared" si="219"/>
        <v>-</v>
      </c>
      <c r="AT191" s="516" t="str">
        <f t="shared" si="219"/>
        <v>-</v>
      </c>
      <c r="AU191" s="516" t="str">
        <f t="shared" si="219"/>
        <v>-</v>
      </c>
      <c r="AV191" s="516" t="str">
        <f t="shared" si="219"/>
        <v>-</v>
      </c>
      <c r="AW191" s="516" t="str">
        <f t="shared" si="219"/>
        <v>-</v>
      </c>
      <c r="AX191" s="516" t="str">
        <f t="shared" si="220"/>
        <v>-</v>
      </c>
      <c r="AY191" s="516" t="str">
        <f t="shared" si="220"/>
        <v>-</v>
      </c>
      <c r="AZ191" s="516" t="str">
        <f t="shared" si="220"/>
        <v>-</v>
      </c>
      <c r="BA191" s="516" t="str">
        <f t="shared" si="220"/>
        <v>-</v>
      </c>
      <c r="BB191" s="516" t="str">
        <f t="shared" si="220"/>
        <v>-</v>
      </c>
      <c r="BC191" s="516" t="str">
        <f t="shared" si="220"/>
        <v>-</v>
      </c>
      <c r="BD191" s="516" t="str">
        <f t="shared" si="220"/>
        <v>-</v>
      </c>
      <c r="BE191" s="516" t="str">
        <f t="shared" si="220"/>
        <v>-</v>
      </c>
      <c r="BF191" s="516" t="str">
        <f t="shared" si="220"/>
        <v>-</v>
      </c>
      <c r="BG191" s="516" t="str">
        <f t="shared" si="220"/>
        <v>-</v>
      </c>
      <c r="BH191" s="516" t="str">
        <f t="shared" si="221"/>
        <v>-</v>
      </c>
      <c r="BI191" s="516" t="str">
        <f t="shared" si="221"/>
        <v>-</v>
      </c>
      <c r="BJ191" s="516" t="str">
        <f t="shared" si="221"/>
        <v>-</v>
      </c>
      <c r="BK191" s="516" t="str">
        <f t="shared" si="221"/>
        <v>-</v>
      </c>
      <c r="BL191" s="516" t="str">
        <f t="shared" si="221"/>
        <v>-</v>
      </c>
      <c r="BM191" s="516" t="str">
        <f t="shared" si="221"/>
        <v>-</v>
      </c>
      <c r="BN191" s="516" t="str">
        <f t="shared" si="221"/>
        <v>-</v>
      </c>
      <c r="BO191" s="516" t="str">
        <f t="shared" si="221"/>
        <v>-</v>
      </c>
      <c r="BP191" s="516" t="str">
        <f t="shared" si="221"/>
        <v>-</v>
      </c>
      <c r="BQ191" s="516" t="str">
        <f t="shared" si="221"/>
        <v>-</v>
      </c>
      <c r="BR191" s="516" t="str">
        <f t="shared" si="183"/>
        <v>-------</v>
      </c>
      <c r="BS191" s="516" t="str">
        <f t="shared" si="184"/>
        <v>-</v>
      </c>
      <c r="BT191" s="454" t="str">
        <f>IF(INDEX(BR:BR,ROW())&lt;&gt;"-------",VLOOKUP($BR191,'CS Protocol Def'!$B:$O,12,FALSE),"-")</f>
        <v>-</v>
      </c>
      <c r="BU191" s="454" t="str">
        <f>IF(INDEX(BR:BR,ROW())&lt;&gt;"-------",VLOOKUP(INDEX(BR:BR,ROW()),'CS Protocol Def'!$B:$O,13,FALSE),"-")</f>
        <v>-</v>
      </c>
      <c r="BV191" s="454" t="str">
        <f>IF(INDEX(BR:BR,ROW())&lt;&gt;"-------",VLOOKUP($BR191,'CS Protocol Def'!$B:$P,15,FALSE),"-")</f>
        <v>-</v>
      </c>
      <c r="BW191" s="455" t="str">
        <f t="shared" si="185"/>
        <v>-</v>
      </c>
      <c r="BX191" s="515" t="str">
        <f>IF(INDEX(BR:BR,ROW())&lt;&gt;"-------",VLOOKUP($BR191,'CS Protocol Def'!$B:$Q,16,FALSE),"-")</f>
        <v>-</v>
      </c>
      <c r="BY191" s="455" t="str">
        <f>IF(INDEX(BR:BR,ROW())&lt;&gt;"-------",VLOOKUP(TEXT(BIN2DEC(CONCATENATE(K191,L191,M191,N191,O191,P191,Q191,R191,S191,T191)),"#"),'Country Codes'!A:B,2,FALSE),"-")</f>
        <v>-</v>
      </c>
      <c r="BZ191" s="491" t="str">
        <f>IF(BT191=BZ$3,VLOOKUP(CONCATENATE(X191,Y191,Z191,AA191,AB191,AC191),Characters!$B$3:$F$41,5,FALSE)&amp;
VLOOKUP(CONCATENATE(AD191,AE191,AF191,AG191,AH191,AI191),Characters!$B$3:$F$41,5,FALSE)&amp;
VLOOKUP(CONCATENATE(AJ191,AK191,AL191,AM191,AN191,AO191),Characters!$B$3:$F$41,5,FALSE)&amp;
VLOOKUP(CONCATENATE(AP191,AQ191,AR191,AS191,AT191,AU191),Characters!$B$3:$F$41,5,FALSE)&amp;
VLOOKUP(CONCATENATE(AV191,AW191,AX191,AY191,AZ191,BA191),Characters!$B$3:$F$41,5,FALSE)&amp;
VLOOKUP(CONCATENATE(BB191,BC191,BD191,BE191,BF191,BG191),Characters!$B$3:$F$41,5,FALSE)&amp;
VLOOKUP(CONCATENATE(BH191,BI191,BJ191,BK191,BL191,BM191),Characters!$B$3:$F$41,5,FALSE),"-")</f>
        <v>-</v>
      </c>
      <c r="CA191" s="471" t="str">
        <f t="shared" si="159"/>
        <v>-</v>
      </c>
      <c r="CB191" s="473" t="str">
        <f t="shared" si="160"/>
        <v>-</v>
      </c>
      <c r="CC191" s="475" t="str">
        <f t="shared" si="161"/>
        <v>-</v>
      </c>
      <c r="CD191" s="476" t="str">
        <f t="shared" si="162"/>
        <v>-</v>
      </c>
      <c r="CE191" s="476" t="str">
        <f t="shared" si="163"/>
        <v>-</v>
      </c>
      <c r="CF191" s="476" t="str">
        <f t="shared" si="164"/>
        <v>-</v>
      </c>
      <c r="CG191" s="476" t="str">
        <f t="shared" si="165"/>
        <v>-</v>
      </c>
      <c r="CH191" s="478" t="str">
        <f t="shared" si="166"/>
        <v>-</v>
      </c>
      <c r="CI191" s="480" t="str">
        <f t="shared" si="167"/>
        <v>-</v>
      </c>
      <c r="CJ191" s="480" t="str">
        <f t="shared" si="168"/>
        <v>-</v>
      </c>
      <c r="CK191" s="480" t="str">
        <f t="shared" si="169"/>
        <v>-</v>
      </c>
      <c r="CL191" s="480" t="str">
        <f t="shared" si="170"/>
        <v>-</v>
      </c>
      <c r="CM191" s="482" t="str">
        <f t="shared" si="171"/>
        <v>-</v>
      </c>
      <c r="CN191" s="483" t="str">
        <f t="shared" si="172"/>
        <v>-</v>
      </c>
      <c r="CO191" s="483" t="str">
        <f t="shared" si="173"/>
        <v>-</v>
      </c>
      <c r="CP191" s="483" t="str">
        <f t="shared" si="174"/>
        <v>-</v>
      </c>
      <c r="CQ191" s="493" t="str">
        <f t="shared" si="175"/>
        <v>-</v>
      </c>
      <c r="CR191" s="487" t="str">
        <f t="shared" si="176"/>
        <v>-</v>
      </c>
      <c r="CS191" s="490" t="str">
        <f t="shared" si="177"/>
        <v>-</v>
      </c>
      <c r="CT191" s="485" t="str">
        <f t="shared" si="178"/>
        <v>-</v>
      </c>
      <c r="CU191" s="485" t="str">
        <f t="shared" si="179"/>
        <v>-</v>
      </c>
      <c r="CV191" s="489" t="str">
        <f t="shared" si="180"/>
        <v>-</v>
      </c>
    </row>
    <row r="192" spans="6:100" x14ac:dyDescent="0.2">
      <c r="F192" s="495" t="str">
        <f t="shared" ref="F192:F241" si="222">IF(E192&lt;&gt;"",
MID(E192,1,5)&amp;" "&amp;
MID(E192,6,5)&amp;" "&amp;
MID(E192,11,5),"-")</f>
        <v>-</v>
      </c>
      <c r="G192" s="495">
        <f t="shared" si="181"/>
        <v>0</v>
      </c>
      <c r="I192" s="456" t="str">
        <f t="shared" si="182"/>
        <v>-</v>
      </c>
      <c r="J192" s="516" t="str">
        <f t="shared" si="216"/>
        <v>-</v>
      </c>
      <c r="K192" s="516" t="str">
        <f t="shared" si="216"/>
        <v>-</v>
      </c>
      <c r="L192" s="516" t="str">
        <f t="shared" si="216"/>
        <v>-</v>
      </c>
      <c r="M192" s="516" t="str">
        <f t="shared" si="216"/>
        <v>-</v>
      </c>
      <c r="N192" s="516" t="str">
        <f t="shared" si="216"/>
        <v>-</v>
      </c>
      <c r="O192" s="516" t="str">
        <f t="shared" si="216"/>
        <v>-</v>
      </c>
      <c r="P192" s="516" t="str">
        <f t="shared" si="216"/>
        <v>-</v>
      </c>
      <c r="Q192" s="516" t="str">
        <f t="shared" si="216"/>
        <v>-</v>
      </c>
      <c r="R192" s="516" t="str">
        <f t="shared" si="216"/>
        <v>-</v>
      </c>
      <c r="S192" s="516" t="str">
        <f t="shared" si="216"/>
        <v>-</v>
      </c>
      <c r="T192" s="516" t="str">
        <f t="shared" si="217"/>
        <v>-</v>
      </c>
      <c r="U192" s="516" t="str">
        <f t="shared" si="217"/>
        <v>-</v>
      </c>
      <c r="V192" s="516" t="str">
        <f t="shared" si="217"/>
        <v>-</v>
      </c>
      <c r="W192" s="516" t="str">
        <f t="shared" si="217"/>
        <v>-</v>
      </c>
      <c r="X192" s="516" t="str">
        <f t="shared" si="217"/>
        <v>-</v>
      </c>
      <c r="Y192" s="516" t="str">
        <f t="shared" si="217"/>
        <v>-</v>
      </c>
      <c r="Z192" s="516" t="str">
        <f t="shared" si="217"/>
        <v>-</v>
      </c>
      <c r="AA192" s="516" t="str">
        <f t="shared" si="217"/>
        <v>-</v>
      </c>
      <c r="AB192" s="516" t="str">
        <f t="shared" si="217"/>
        <v>-</v>
      </c>
      <c r="AC192" s="516" t="str">
        <f t="shared" si="217"/>
        <v>-</v>
      </c>
      <c r="AD192" s="516" t="str">
        <f t="shared" si="218"/>
        <v>-</v>
      </c>
      <c r="AE192" s="516" t="str">
        <f t="shared" si="218"/>
        <v>-</v>
      </c>
      <c r="AF192" s="516" t="str">
        <f t="shared" si="218"/>
        <v>-</v>
      </c>
      <c r="AG192" s="516" t="str">
        <f t="shared" si="218"/>
        <v>-</v>
      </c>
      <c r="AH192" s="516" t="str">
        <f t="shared" si="218"/>
        <v>-</v>
      </c>
      <c r="AI192" s="516" t="str">
        <f t="shared" si="218"/>
        <v>-</v>
      </c>
      <c r="AJ192" s="516" t="str">
        <f t="shared" si="218"/>
        <v>-</v>
      </c>
      <c r="AK192" s="516" t="str">
        <f t="shared" si="218"/>
        <v>-</v>
      </c>
      <c r="AL192" s="516" t="str">
        <f t="shared" si="218"/>
        <v>-</v>
      </c>
      <c r="AM192" s="516" t="str">
        <f t="shared" si="218"/>
        <v>-</v>
      </c>
      <c r="AN192" s="516" t="str">
        <f t="shared" si="219"/>
        <v>-</v>
      </c>
      <c r="AO192" s="516" t="str">
        <f t="shared" si="219"/>
        <v>-</v>
      </c>
      <c r="AP192" s="516" t="str">
        <f t="shared" si="219"/>
        <v>-</v>
      </c>
      <c r="AQ192" s="516" t="str">
        <f t="shared" si="219"/>
        <v>-</v>
      </c>
      <c r="AR192" s="516" t="str">
        <f t="shared" si="219"/>
        <v>-</v>
      </c>
      <c r="AS192" s="516" t="str">
        <f t="shared" si="219"/>
        <v>-</v>
      </c>
      <c r="AT192" s="516" t="str">
        <f t="shared" si="219"/>
        <v>-</v>
      </c>
      <c r="AU192" s="516" t="str">
        <f t="shared" si="219"/>
        <v>-</v>
      </c>
      <c r="AV192" s="516" t="str">
        <f t="shared" si="219"/>
        <v>-</v>
      </c>
      <c r="AW192" s="516" t="str">
        <f t="shared" si="219"/>
        <v>-</v>
      </c>
      <c r="AX192" s="516" t="str">
        <f t="shared" si="220"/>
        <v>-</v>
      </c>
      <c r="AY192" s="516" t="str">
        <f t="shared" si="220"/>
        <v>-</v>
      </c>
      <c r="AZ192" s="516" t="str">
        <f t="shared" si="220"/>
        <v>-</v>
      </c>
      <c r="BA192" s="516" t="str">
        <f t="shared" si="220"/>
        <v>-</v>
      </c>
      <c r="BB192" s="516" t="str">
        <f t="shared" si="220"/>
        <v>-</v>
      </c>
      <c r="BC192" s="516" t="str">
        <f t="shared" si="220"/>
        <v>-</v>
      </c>
      <c r="BD192" s="516" t="str">
        <f t="shared" si="220"/>
        <v>-</v>
      </c>
      <c r="BE192" s="516" t="str">
        <f t="shared" si="220"/>
        <v>-</v>
      </c>
      <c r="BF192" s="516" t="str">
        <f t="shared" si="220"/>
        <v>-</v>
      </c>
      <c r="BG192" s="516" t="str">
        <f t="shared" si="220"/>
        <v>-</v>
      </c>
      <c r="BH192" s="516" t="str">
        <f t="shared" si="221"/>
        <v>-</v>
      </c>
      <c r="BI192" s="516" t="str">
        <f t="shared" si="221"/>
        <v>-</v>
      </c>
      <c r="BJ192" s="516" t="str">
        <f t="shared" si="221"/>
        <v>-</v>
      </c>
      <c r="BK192" s="516" t="str">
        <f t="shared" si="221"/>
        <v>-</v>
      </c>
      <c r="BL192" s="516" t="str">
        <f t="shared" si="221"/>
        <v>-</v>
      </c>
      <c r="BM192" s="516" t="str">
        <f t="shared" si="221"/>
        <v>-</v>
      </c>
      <c r="BN192" s="516" t="str">
        <f t="shared" si="221"/>
        <v>-</v>
      </c>
      <c r="BO192" s="516" t="str">
        <f t="shared" si="221"/>
        <v>-</v>
      </c>
      <c r="BP192" s="516" t="str">
        <f t="shared" si="221"/>
        <v>-</v>
      </c>
      <c r="BQ192" s="516" t="str">
        <f t="shared" si="221"/>
        <v>-</v>
      </c>
      <c r="BR192" s="516" t="str">
        <f t="shared" si="183"/>
        <v>-------</v>
      </c>
      <c r="BS192" s="516" t="str">
        <f t="shared" si="184"/>
        <v>-</v>
      </c>
      <c r="BT192" s="454" t="str">
        <f>IF(INDEX(BR:BR,ROW())&lt;&gt;"-------",VLOOKUP($BR192,'CS Protocol Def'!$B:$O,12,FALSE),"-")</f>
        <v>-</v>
      </c>
      <c r="BU192" s="454" t="str">
        <f>IF(INDEX(BR:BR,ROW())&lt;&gt;"-------",VLOOKUP(INDEX(BR:BR,ROW()),'CS Protocol Def'!$B:$O,13,FALSE),"-")</f>
        <v>-</v>
      </c>
      <c r="BV192" s="454" t="str">
        <f>IF(INDEX(BR:BR,ROW())&lt;&gt;"-------",VLOOKUP($BR192,'CS Protocol Def'!$B:$P,15,FALSE),"-")</f>
        <v>-</v>
      </c>
      <c r="BW192" s="455" t="str">
        <f t="shared" si="185"/>
        <v>-</v>
      </c>
      <c r="BX192" s="515" t="str">
        <f>IF(INDEX(BR:BR,ROW())&lt;&gt;"-------",VLOOKUP($BR192,'CS Protocol Def'!$B:$Q,16,FALSE),"-")</f>
        <v>-</v>
      </c>
      <c r="BY192" s="455" t="str">
        <f>IF(INDEX(BR:BR,ROW())&lt;&gt;"-------",VLOOKUP(TEXT(BIN2DEC(CONCATENATE(K192,L192,M192,N192,O192,P192,Q192,R192,S192,T192)),"#"),'Country Codes'!A:B,2,FALSE),"-")</f>
        <v>-</v>
      </c>
      <c r="BZ192" s="491" t="str">
        <f>IF(BT192=BZ$3,VLOOKUP(CONCATENATE(X192,Y192,Z192,AA192,AB192,AC192),Characters!$B$3:$F$41,5,FALSE)&amp;
VLOOKUP(CONCATENATE(AD192,AE192,AF192,AG192,AH192,AI192),Characters!$B$3:$F$41,5,FALSE)&amp;
VLOOKUP(CONCATENATE(AJ192,AK192,AL192,AM192,AN192,AO192),Characters!$B$3:$F$41,5,FALSE)&amp;
VLOOKUP(CONCATENATE(AP192,AQ192,AR192,AS192,AT192,AU192),Characters!$B$3:$F$41,5,FALSE)&amp;
VLOOKUP(CONCATENATE(AV192,AW192,AX192,AY192,AZ192,BA192),Characters!$B$3:$F$41,5,FALSE)&amp;
VLOOKUP(CONCATENATE(BB192,BC192,BD192,BE192,BF192,BG192),Characters!$B$3:$F$41,5,FALSE)&amp;
VLOOKUP(CONCATENATE(BH192,BI192,BJ192,BK192,BL192,BM192),Characters!$B$3:$F$41,5,FALSE),"-")</f>
        <v>-</v>
      </c>
      <c r="CA192" s="471" t="str">
        <f t="shared" ref="CA192:CA241" si="223">IF(BT192=BZ$3,CONCATENATE(BN192,BO192),"-")</f>
        <v>-</v>
      </c>
      <c r="CB192" s="473" t="str">
        <f t="shared" ref="CB192:CB241" si="224">IF(BT192=BZ$3,CONCATENATE(BP192,BQ192),"-")</f>
        <v>-</v>
      </c>
      <c r="CC192" s="475" t="str">
        <f t="shared" ref="CC192:CC241" si="225">IF(BT192=CC$3,CONCATENATE(AB192,AC192,AD192,AE192,AF192,AG192,AH192,AI192,AJ192,AK192,AL192,AM192,AN192,AO192,AP192,AQ192,AR192,AS192,AT192,AU192,AV192,AW192,AX192,AY192),"-")</f>
        <v>-</v>
      </c>
      <c r="CD192" s="476" t="str">
        <f t="shared" ref="CD192:CD241" si="226">IF(CC192&lt;&gt;"-",BIN2HEX(MID(CC192,1,4))&amp;BIN2HEX(MID(CC192,5,4))&amp;BIN2HEX(MID(CC192,9,4))&amp;BIN2HEX(MID(CC192,13,4))&amp;BIN2HEX(MID(CC192,17,4))&amp;BIN2HEX(MID(CC192,21,4)),"-")</f>
        <v>-</v>
      </c>
      <c r="CE192" s="476" t="str">
        <f t="shared" ref="CE192:CE241" si="227">IF(BT192=CC$3,AZ192*2^5+BA192*2^4+BB192*2^3+BC192*2^2+BD192*2^1+BE192*2^0,"-")</f>
        <v>-</v>
      </c>
      <c r="CF192" s="476" t="str">
        <f t="shared" ref="CF192:CF241" si="228">IF(BT192=CC$3,CONCATENATE(BP192,BQ192),"-")</f>
        <v>-</v>
      </c>
      <c r="CG192" s="476" t="str">
        <f t="shared" ref="CG192:CG241" si="229">IF(BT192=CC$3,AA192,"-")</f>
        <v>-</v>
      </c>
      <c r="CH192" s="478" t="str">
        <f t="shared" ref="CH192:CH241" si="230">IF(BT192=CC$3,BF192*2^9+BG192*2^8+BH192*2^7+BI192*2^6+BJ192*2^5+BK192*2^4+BL192*2^3+BM192*2^2+BN192*2^1+BO192*2^0,"-")</f>
        <v>-</v>
      </c>
      <c r="CI192" s="480" t="str">
        <f t="shared" ref="CI192:CI241" si="231">IF(BT192=CI$3,
VLOOKUP(CONCATENATE(AB192,AC192,AD192,AE192,AF192,AG192),Tabel6,5,FALSE)&amp;VLOOKUP(CONCATENATE(AH192,AI192,AJ192,AK192,AL192,AM192),Tabel6,5,FALSE)&amp;VLOOKUP(CONCATENATE(AN192,AO192,AP192,AQ192,AR192,AS192),Tabel6,5,FALSE),"-")</f>
        <v>-</v>
      </c>
      <c r="CJ192" s="480" t="str">
        <f t="shared" ref="CJ192:CJ241" si="232">IF(BT192=CI$3,
AT192*2^11+AU192*2^10+AV192*2^9+AW192*2^8+AX192*2^7+AY192*2^6+AZ192*2^5+BA192*2^4+BB192*2^3+BC192*2^2+BD192*2^1+BE192*2^0,"-")</f>
        <v>-</v>
      </c>
      <c r="CK192" s="480" t="str">
        <f t="shared" ref="CK192:CK241" si="233">IF(BT192=CI$3,
CONCATENATE(BP192,BQ192),"-")</f>
        <v>-</v>
      </c>
      <c r="CL192" s="480" t="str">
        <f t="shared" ref="CL192:CL241" si="234">IF(BT192=CI$3,AA192,"-")</f>
        <v>-</v>
      </c>
      <c r="CM192" s="482" t="str">
        <f t="shared" ref="CM192:CM241" si="235">IF(BT192=CI$3,BF192*2^9+BG192*2^8+BH192*2^7+BI192*2^6+BJ192*2^5+BK192*2^4+BL192*2^3+BM192*2^2+BN192*2^1+BO192*2^0,"-")</f>
        <v>-</v>
      </c>
      <c r="CN192" s="483" t="str">
        <f t="shared" ref="CN192:CN241" si="236">IF(BT192=CN$3,AB192*2^19+AC192*2^18+AD192*2^17+AE192*2^16+AF192*2^15+AG192*2^14+AH192*2^13+AI192*2^12+AJ192*2^11+AK192*2^10+AL192*2^9+AM192*2^8+AN192*2^7+AO192*2^6+AP192*2^5+AQ192*2^4+AR192*2^3+AS192*2^2+AT192*2^1+AU192*2^0,
"-")</f>
        <v>-</v>
      </c>
      <c r="CO192" s="483" t="str">
        <f t="shared" ref="CO192:CO241" si="237">IF(BT192=CN$3,
CONCATENATE(BP192,BQ192),"-")</f>
        <v>-</v>
      </c>
      <c r="CP192" s="483" t="str">
        <f t="shared" ref="CP192:CP241" si="238">IF(BT192=CN$3,AA192,"-")</f>
        <v>-</v>
      </c>
      <c r="CQ192" s="493" t="str">
        <f t="shared" ref="CQ192:CQ241" si="239">IF(BT192=CN$3,BF192*2^9+BG192*2^8+BH192*2^7+BI192*2^6+BJ192*2^5+BK192*2^4+BL192*2^3+BM192*2^2+BN192*2^1+BO192*2^0,"-")</f>
        <v>-</v>
      </c>
      <c r="CR192" s="487" t="str">
        <f t="shared" ref="CR192:CR241" si="240">IF(BT192="A2-B-2",CONCATENATE(Y192,Z192,AA192,AB192,AC192,AD192,AE192,AF192,AG192,AH192,AI192,AJ192,AK192,AL192,AM192,AN192,AO192,AP192,AQ192,AR192,AS192,AT192,AU192,AV192),"-")</f>
        <v>-</v>
      </c>
      <c r="CS192" s="490" t="str">
        <f t="shared" ref="CS192:CS241" si="241">IF(CR192&lt;&gt;"-",BIN2HEX(MID(CR192,1,4))&amp;BIN2HEX(MID(CR192,5,4))&amp;BIN2HEX(MID(CR192,9,4))&amp;BIN2HEX(MID(CR192,13,4))&amp;BIN2HEX(MID(CR192,17,4))&amp;BIN2HEX(MID(CR192,21,4)),"-")</f>
        <v>-</v>
      </c>
      <c r="CT192" s="485" t="str">
        <f t="shared" ref="CT192:CT241" si="242">IF(BT192="A2-B-3b",
VLOOKUP("1"&amp;CONCATENATE(Y192,Z192,AA192,AB192,AC192),Tabel6,5,FALSE)&amp;VLOOKUP("1"&amp;CONCATENATE(AD192,AE192,AF192,AG192,AH192),Tabel6,5,FALSE)&amp;VLOOKUP("1"&amp;CONCATENATE(AI192,AJ192,AK192,AL192,AM192),Tabel6,5,FALSE),"-")</f>
        <v>-</v>
      </c>
      <c r="CU192" s="485" t="str">
        <f t="shared" ref="CU192:CU241" si="243">IF(BT192="A2-B-3b",
AN192*2^8+AO192*2^7+AP192*2^6+AQ192*2^5+AR192*2^4+AS192*2^3+AT192*2^2+AU192*2^1+AV192*2^0,"-")</f>
        <v>-</v>
      </c>
      <c r="CV192" s="489" t="str">
        <f t="shared" ref="CV192:CV241" si="244" xml:space="preserve">
IF(BT192="A2-B-3a",
AI192*2^13+AJ192*2^12+AK192*2^11+AL192*2^10+AM192*2^9+AN192*2^8+AO192*2^7+AP192*2^6+AQ192*2^5+AR192*2^4+AS192*2^3+AT192*2^2+AU192*2^1+AV192*2^0,
"-")</f>
        <v>-</v>
      </c>
    </row>
    <row r="193" spans="6:100" x14ac:dyDescent="0.2">
      <c r="F193" s="495" t="str">
        <f t="shared" si="222"/>
        <v>-</v>
      </c>
      <c r="G193" s="495">
        <f t="shared" si="181"/>
        <v>0</v>
      </c>
      <c r="I193" s="456" t="str">
        <f t="shared" si="182"/>
        <v>-</v>
      </c>
      <c r="J193" s="516" t="str">
        <f t="shared" si="216"/>
        <v>-</v>
      </c>
      <c r="K193" s="516" t="str">
        <f t="shared" si="216"/>
        <v>-</v>
      </c>
      <c r="L193" s="516" t="str">
        <f t="shared" si="216"/>
        <v>-</v>
      </c>
      <c r="M193" s="516" t="str">
        <f t="shared" si="216"/>
        <v>-</v>
      </c>
      <c r="N193" s="516" t="str">
        <f t="shared" si="216"/>
        <v>-</v>
      </c>
      <c r="O193" s="516" t="str">
        <f t="shared" si="216"/>
        <v>-</v>
      </c>
      <c r="P193" s="516" t="str">
        <f t="shared" si="216"/>
        <v>-</v>
      </c>
      <c r="Q193" s="516" t="str">
        <f t="shared" si="216"/>
        <v>-</v>
      </c>
      <c r="R193" s="516" t="str">
        <f t="shared" si="216"/>
        <v>-</v>
      </c>
      <c r="S193" s="516" t="str">
        <f t="shared" si="216"/>
        <v>-</v>
      </c>
      <c r="T193" s="516" t="str">
        <f t="shared" si="217"/>
        <v>-</v>
      </c>
      <c r="U193" s="516" t="str">
        <f t="shared" si="217"/>
        <v>-</v>
      </c>
      <c r="V193" s="516" t="str">
        <f t="shared" si="217"/>
        <v>-</v>
      </c>
      <c r="W193" s="516" t="str">
        <f t="shared" si="217"/>
        <v>-</v>
      </c>
      <c r="X193" s="516" t="str">
        <f t="shared" si="217"/>
        <v>-</v>
      </c>
      <c r="Y193" s="516" t="str">
        <f t="shared" si="217"/>
        <v>-</v>
      </c>
      <c r="Z193" s="516" t="str">
        <f t="shared" si="217"/>
        <v>-</v>
      </c>
      <c r="AA193" s="516" t="str">
        <f t="shared" si="217"/>
        <v>-</v>
      </c>
      <c r="AB193" s="516" t="str">
        <f t="shared" si="217"/>
        <v>-</v>
      </c>
      <c r="AC193" s="516" t="str">
        <f t="shared" si="217"/>
        <v>-</v>
      </c>
      <c r="AD193" s="516" t="str">
        <f t="shared" si="218"/>
        <v>-</v>
      </c>
      <c r="AE193" s="516" t="str">
        <f t="shared" si="218"/>
        <v>-</v>
      </c>
      <c r="AF193" s="516" t="str">
        <f t="shared" si="218"/>
        <v>-</v>
      </c>
      <c r="AG193" s="516" t="str">
        <f t="shared" si="218"/>
        <v>-</v>
      </c>
      <c r="AH193" s="516" t="str">
        <f t="shared" si="218"/>
        <v>-</v>
      </c>
      <c r="AI193" s="516" t="str">
        <f t="shared" si="218"/>
        <v>-</v>
      </c>
      <c r="AJ193" s="516" t="str">
        <f t="shared" si="218"/>
        <v>-</v>
      </c>
      <c r="AK193" s="516" t="str">
        <f t="shared" si="218"/>
        <v>-</v>
      </c>
      <c r="AL193" s="516" t="str">
        <f t="shared" si="218"/>
        <v>-</v>
      </c>
      <c r="AM193" s="516" t="str">
        <f t="shared" si="218"/>
        <v>-</v>
      </c>
      <c r="AN193" s="516" t="str">
        <f t="shared" si="219"/>
        <v>-</v>
      </c>
      <c r="AO193" s="516" t="str">
        <f t="shared" si="219"/>
        <v>-</v>
      </c>
      <c r="AP193" s="516" t="str">
        <f t="shared" si="219"/>
        <v>-</v>
      </c>
      <c r="AQ193" s="516" t="str">
        <f t="shared" si="219"/>
        <v>-</v>
      </c>
      <c r="AR193" s="516" t="str">
        <f t="shared" si="219"/>
        <v>-</v>
      </c>
      <c r="AS193" s="516" t="str">
        <f t="shared" si="219"/>
        <v>-</v>
      </c>
      <c r="AT193" s="516" t="str">
        <f t="shared" si="219"/>
        <v>-</v>
      </c>
      <c r="AU193" s="516" t="str">
        <f t="shared" si="219"/>
        <v>-</v>
      </c>
      <c r="AV193" s="516" t="str">
        <f t="shared" si="219"/>
        <v>-</v>
      </c>
      <c r="AW193" s="516" t="str">
        <f t="shared" si="219"/>
        <v>-</v>
      </c>
      <c r="AX193" s="516" t="str">
        <f t="shared" si="220"/>
        <v>-</v>
      </c>
      <c r="AY193" s="516" t="str">
        <f t="shared" si="220"/>
        <v>-</v>
      </c>
      <c r="AZ193" s="516" t="str">
        <f t="shared" si="220"/>
        <v>-</v>
      </c>
      <c r="BA193" s="516" t="str">
        <f t="shared" si="220"/>
        <v>-</v>
      </c>
      <c r="BB193" s="516" t="str">
        <f t="shared" si="220"/>
        <v>-</v>
      </c>
      <c r="BC193" s="516" t="str">
        <f t="shared" si="220"/>
        <v>-</v>
      </c>
      <c r="BD193" s="516" t="str">
        <f t="shared" si="220"/>
        <v>-</v>
      </c>
      <c r="BE193" s="516" t="str">
        <f t="shared" si="220"/>
        <v>-</v>
      </c>
      <c r="BF193" s="516" t="str">
        <f t="shared" si="220"/>
        <v>-</v>
      </c>
      <c r="BG193" s="516" t="str">
        <f t="shared" si="220"/>
        <v>-</v>
      </c>
      <c r="BH193" s="516" t="str">
        <f t="shared" si="221"/>
        <v>-</v>
      </c>
      <c r="BI193" s="516" t="str">
        <f t="shared" si="221"/>
        <v>-</v>
      </c>
      <c r="BJ193" s="516" t="str">
        <f t="shared" si="221"/>
        <v>-</v>
      </c>
      <c r="BK193" s="516" t="str">
        <f t="shared" si="221"/>
        <v>-</v>
      </c>
      <c r="BL193" s="516" t="str">
        <f t="shared" si="221"/>
        <v>-</v>
      </c>
      <c r="BM193" s="516" t="str">
        <f t="shared" si="221"/>
        <v>-</v>
      </c>
      <c r="BN193" s="516" t="str">
        <f t="shared" si="221"/>
        <v>-</v>
      </c>
      <c r="BO193" s="516" t="str">
        <f t="shared" si="221"/>
        <v>-</v>
      </c>
      <c r="BP193" s="516" t="str">
        <f t="shared" si="221"/>
        <v>-</v>
      </c>
      <c r="BQ193" s="516" t="str">
        <f t="shared" si="221"/>
        <v>-</v>
      </c>
      <c r="BR193" s="516" t="str">
        <f t="shared" si="183"/>
        <v>-------</v>
      </c>
      <c r="BS193" s="516" t="str">
        <f t="shared" si="184"/>
        <v>-</v>
      </c>
      <c r="BT193" s="454" t="str">
        <f>IF(INDEX(BR:BR,ROW())&lt;&gt;"-------",VLOOKUP($BR193,'CS Protocol Def'!$B:$O,12,FALSE),"-")</f>
        <v>-</v>
      </c>
      <c r="BU193" s="454" t="str">
        <f>IF(INDEX(BR:BR,ROW())&lt;&gt;"-------",VLOOKUP(INDEX(BR:BR,ROW()),'CS Protocol Def'!$B:$O,13,FALSE),"-")</f>
        <v>-</v>
      </c>
      <c r="BV193" s="454" t="str">
        <f>IF(INDEX(BR:BR,ROW())&lt;&gt;"-------",VLOOKUP($BR193,'CS Protocol Def'!$B:$P,15,FALSE),"-")</f>
        <v>-</v>
      </c>
      <c r="BW193" s="455" t="str">
        <f t="shared" si="185"/>
        <v>-</v>
      </c>
      <c r="BX193" s="515" t="str">
        <f>IF(INDEX(BR:BR,ROW())&lt;&gt;"-------",VLOOKUP($BR193,'CS Protocol Def'!$B:$Q,16,FALSE),"-")</f>
        <v>-</v>
      </c>
      <c r="BY193" s="455" t="str">
        <f>IF(INDEX(BR:BR,ROW())&lt;&gt;"-------",VLOOKUP(TEXT(BIN2DEC(CONCATENATE(K193,L193,M193,N193,O193,P193,Q193,R193,S193,T193)),"#"),'Country Codes'!A:B,2,FALSE),"-")</f>
        <v>-</v>
      </c>
      <c r="BZ193" s="491" t="str">
        <f>IF(BT193=BZ$3,VLOOKUP(CONCATENATE(X193,Y193,Z193,AA193,AB193,AC193),Characters!$B$3:$F$41,5,FALSE)&amp;
VLOOKUP(CONCATENATE(AD193,AE193,AF193,AG193,AH193,AI193),Characters!$B$3:$F$41,5,FALSE)&amp;
VLOOKUP(CONCATENATE(AJ193,AK193,AL193,AM193,AN193,AO193),Characters!$B$3:$F$41,5,FALSE)&amp;
VLOOKUP(CONCATENATE(AP193,AQ193,AR193,AS193,AT193,AU193),Characters!$B$3:$F$41,5,FALSE)&amp;
VLOOKUP(CONCATENATE(AV193,AW193,AX193,AY193,AZ193,BA193),Characters!$B$3:$F$41,5,FALSE)&amp;
VLOOKUP(CONCATENATE(BB193,BC193,BD193,BE193,BF193,BG193),Characters!$B$3:$F$41,5,FALSE)&amp;
VLOOKUP(CONCATENATE(BH193,BI193,BJ193,BK193,BL193,BM193),Characters!$B$3:$F$41,5,FALSE),"-")</f>
        <v>-</v>
      </c>
      <c r="CA193" s="471" t="str">
        <f t="shared" si="223"/>
        <v>-</v>
      </c>
      <c r="CB193" s="473" t="str">
        <f t="shared" si="224"/>
        <v>-</v>
      </c>
      <c r="CC193" s="475" t="str">
        <f t="shared" si="225"/>
        <v>-</v>
      </c>
      <c r="CD193" s="476" t="str">
        <f t="shared" si="226"/>
        <v>-</v>
      </c>
      <c r="CE193" s="476" t="str">
        <f t="shared" si="227"/>
        <v>-</v>
      </c>
      <c r="CF193" s="476" t="str">
        <f t="shared" si="228"/>
        <v>-</v>
      </c>
      <c r="CG193" s="476" t="str">
        <f t="shared" si="229"/>
        <v>-</v>
      </c>
      <c r="CH193" s="478" t="str">
        <f t="shared" si="230"/>
        <v>-</v>
      </c>
      <c r="CI193" s="480" t="str">
        <f t="shared" si="231"/>
        <v>-</v>
      </c>
      <c r="CJ193" s="480" t="str">
        <f t="shared" si="232"/>
        <v>-</v>
      </c>
      <c r="CK193" s="480" t="str">
        <f t="shared" si="233"/>
        <v>-</v>
      </c>
      <c r="CL193" s="480" t="str">
        <f t="shared" si="234"/>
        <v>-</v>
      </c>
      <c r="CM193" s="482" t="str">
        <f t="shared" si="235"/>
        <v>-</v>
      </c>
      <c r="CN193" s="483" t="str">
        <f t="shared" si="236"/>
        <v>-</v>
      </c>
      <c r="CO193" s="483" t="str">
        <f t="shared" si="237"/>
        <v>-</v>
      </c>
      <c r="CP193" s="483" t="str">
        <f t="shared" si="238"/>
        <v>-</v>
      </c>
      <c r="CQ193" s="493" t="str">
        <f t="shared" si="239"/>
        <v>-</v>
      </c>
      <c r="CR193" s="487" t="str">
        <f t="shared" si="240"/>
        <v>-</v>
      </c>
      <c r="CS193" s="490" t="str">
        <f t="shared" si="241"/>
        <v>-</v>
      </c>
      <c r="CT193" s="485" t="str">
        <f t="shared" si="242"/>
        <v>-</v>
      </c>
      <c r="CU193" s="485" t="str">
        <f t="shared" si="243"/>
        <v>-</v>
      </c>
      <c r="CV193" s="489" t="str">
        <f t="shared" si="244"/>
        <v>-</v>
      </c>
    </row>
    <row r="194" spans="6:100" x14ac:dyDescent="0.2">
      <c r="F194" s="495" t="str">
        <f t="shared" si="222"/>
        <v>-</v>
      </c>
      <c r="G194" s="495">
        <f t="shared" si="181"/>
        <v>0</v>
      </c>
      <c r="I194" s="456" t="str">
        <f t="shared" si="182"/>
        <v>-</v>
      </c>
      <c r="J194" s="516" t="str">
        <f t="shared" si="216"/>
        <v>-</v>
      </c>
      <c r="K194" s="516" t="str">
        <f t="shared" si="216"/>
        <v>-</v>
      </c>
      <c r="L194" s="516" t="str">
        <f t="shared" si="216"/>
        <v>-</v>
      </c>
      <c r="M194" s="516" t="str">
        <f t="shared" si="216"/>
        <v>-</v>
      </c>
      <c r="N194" s="516" t="str">
        <f t="shared" si="216"/>
        <v>-</v>
      </c>
      <c r="O194" s="516" t="str">
        <f t="shared" si="216"/>
        <v>-</v>
      </c>
      <c r="P194" s="516" t="str">
        <f t="shared" si="216"/>
        <v>-</v>
      </c>
      <c r="Q194" s="516" t="str">
        <f t="shared" si="216"/>
        <v>-</v>
      </c>
      <c r="R194" s="516" t="str">
        <f t="shared" si="216"/>
        <v>-</v>
      </c>
      <c r="S194" s="516" t="str">
        <f t="shared" si="216"/>
        <v>-</v>
      </c>
      <c r="T194" s="516" t="str">
        <f t="shared" si="217"/>
        <v>-</v>
      </c>
      <c r="U194" s="516" t="str">
        <f t="shared" si="217"/>
        <v>-</v>
      </c>
      <c r="V194" s="516" t="str">
        <f t="shared" si="217"/>
        <v>-</v>
      </c>
      <c r="W194" s="516" t="str">
        <f t="shared" si="217"/>
        <v>-</v>
      </c>
      <c r="X194" s="516" t="str">
        <f t="shared" si="217"/>
        <v>-</v>
      </c>
      <c r="Y194" s="516" t="str">
        <f t="shared" si="217"/>
        <v>-</v>
      </c>
      <c r="Z194" s="516" t="str">
        <f t="shared" si="217"/>
        <v>-</v>
      </c>
      <c r="AA194" s="516" t="str">
        <f t="shared" si="217"/>
        <v>-</v>
      </c>
      <c r="AB194" s="516" t="str">
        <f t="shared" si="217"/>
        <v>-</v>
      </c>
      <c r="AC194" s="516" t="str">
        <f t="shared" si="217"/>
        <v>-</v>
      </c>
      <c r="AD194" s="516" t="str">
        <f t="shared" si="218"/>
        <v>-</v>
      </c>
      <c r="AE194" s="516" t="str">
        <f t="shared" si="218"/>
        <v>-</v>
      </c>
      <c r="AF194" s="516" t="str">
        <f t="shared" si="218"/>
        <v>-</v>
      </c>
      <c r="AG194" s="516" t="str">
        <f t="shared" si="218"/>
        <v>-</v>
      </c>
      <c r="AH194" s="516" t="str">
        <f t="shared" si="218"/>
        <v>-</v>
      </c>
      <c r="AI194" s="516" t="str">
        <f t="shared" si="218"/>
        <v>-</v>
      </c>
      <c r="AJ194" s="516" t="str">
        <f t="shared" si="218"/>
        <v>-</v>
      </c>
      <c r="AK194" s="516" t="str">
        <f t="shared" si="218"/>
        <v>-</v>
      </c>
      <c r="AL194" s="516" t="str">
        <f t="shared" si="218"/>
        <v>-</v>
      </c>
      <c r="AM194" s="516" t="str">
        <f t="shared" si="218"/>
        <v>-</v>
      </c>
      <c r="AN194" s="516" t="str">
        <f t="shared" si="219"/>
        <v>-</v>
      </c>
      <c r="AO194" s="516" t="str">
        <f t="shared" si="219"/>
        <v>-</v>
      </c>
      <c r="AP194" s="516" t="str">
        <f t="shared" si="219"/>
        <v>-</v>
      </c>
      <c r="AQ194" s="516" t="str">
        <f t="shared" si="219"/>
        <v>-</v>
      </c>
      <c r="AR194" s="516" t="str">
        <f t="shared" si="219"/>
        <v>-</v>
      </c>
      <c r="AS194" s="516" t="str">
        <f t="shared" si="219"/>
        <v>-</v>
      </c>
      <c r="AT194" s="516" t="str">
        <f t="shared" si="219"/>
        <v>-</v>
      </c>
      <c r="AU194" s="516" t="str">
        <f t="shared" si="219"/>
        <v>-</v>
      </c>
      <c r="AV194" s="516" t="str">
        <f t="shared" si="219"/>
        <v>-</v>
      </c>
      <c r="AW194" s="516" t="str">
        <f t="shared" si="219"/>
        <v>-</v>
      </c>
      <c r="AX194" s="516" t="str">
        <f t="shared" si="220"/>
        <v>-</v>
      </c>
      <c r="AY194" s="516" t="str">
        <f t="shared" si="220"/>
        <v>-</v>
      </c>
      <c r="AZ194" s="516" t="str">
        <f t="shared" si="220"/>
        <v>-</v>
      </c>
      <c r="BA194" s="516" t="str">
        <f t="shared" si="220"/>
        <v>-</v>
      </c>
      <c r="BB194" s="516" t="str">
        <f t="shared" si="220"/>
        <v>-</v>
      </c>
      <c r="BC194" s="516" t="str">
        <f t="shared" si="220"/>
        <v>-</v>
      </c>
      <c r="BD194" s="516" t="str">
        <f t="shared" si="220"/>
        <v>-</v>
      </c>
      <c r="BE194" s="516" t="str">
        <f t="shared" si="220"/>
        <v>-</v>
      </c>
      <c r="BF194" s="516" t="str">
        <f t="shared" si="220"/>
        <v>-</v>
      </c>
      <c r="BG194" s="516" t="str">
        <f t="shared" si="220"/>
        <v>-</v>
      </c>
      <c r="BH194" s="516" t="str">
        <f t="shared" si="221"/>
        <v>-</v>
      </c>
      <c r="BI194" s="516" t="str">
        <f t="shared" si="221"/>
        <v>-</v>
      </c>
      <c r="BJ194" s="516" t="str">
        <f t="shared" si="221"/>
        <v>-</v>
      </c>
      <c r="BK194" s="516" t="str">
        <f t="shared" si="221"/>
        <v>-</v>
      </c>
      <c r="BL194" s="516" t="str">
        <f t="shared" si="221"/>
        <v>-</v>
      </c>
      <c r="BM194" s="516" t="str">
        <f t="shared" si="221"/>
        <v>-</v>
      </c>
      <c r="BN194" s="516" t="str">
        <f t="shared" si="221"/>
        <v>-</v>
      </c>
      <c r="BO194" s="516" t="str">
        <f t="shared" si="221"/>
        <v>-</v>
      </c>
      <c r="BP194" s="516" t="str">
        <f t="shared" si="221"/>
        <v>-</v>
      </c>
      <c r="BQ194" s="516" t="str">
        <f t="shared" si="221"/>
        <v>-</v>
      </c>
      <c r="BR194" s="516" t="str">
        <f t="shared" si="183"/>
        <v>-------</v>
      </c>
      <c r="BS194" s="516" t="str">
        <f t="shared" si="184"/>
        <v>-</v>
      </c>
      <c r="BT194" s="454" t="str">
        <f>IF(INDEX(BR:BR,ROW())&lt;&gt;"-------",VLOOKUP($BR194,'CS Protocol Def'!$B:$O,12,FALSE),"-")</f>
        <v>-</v>
      </c>
      <c r="BU194" s="454" t="str">
        <f>IF(INDEX(BR:BR,ROW())&lt;&gt;"-------",VLOOKUP(INDEX(BR:BR,ROW()),'CS Protocol Def'!$B:$O,13,FALSE),"-")</f>
        <v>-</v>
      </c>
      <c r="BV194" s="454" t="str">
        <f>IF(INDEX(BR:BR,ROW())&lt;&gt;"-------",VLOOKUP($BR194,'CS Protocol Def'!$B:$P,15,FALSE),"-")</f>
        <v>-</v>
      </c>
      <c r="BW194" s="455" t="str">
        <f t="shared" si="185"/>
        <v>-</v>
      </c>
      <c r="BX194" s="515" t="str">
        <f>IF(INDEX(BR:BR,ROW())&lt;&gt;"-------",VLOOKUP($BR194,'CS Protocol Def'!$B:$Q,16,FALSE),"-")</f>
        <v>-</v>
      </c>
      <c r="BY194" s="455" t="str">
        <f>IF(INDEX(BR:BR,ROW())&lt;&gt;"-------",VLOOKUP(TEXT(BIN2DEC(CONCATENATE(K194,L194,M194,N194,O194,P194,Q194,R194,S194,T194)),"#"),'Country Codes'!A:B,2,FALSE),"-")</f>
        <v>-</v>
      </c>
      <c r="BZ194" s="491" t="str">
        <f>IF(BT194=BZ$3,VLOOKUP(CONCATENATE(X194,Y194,Z194,AA194,AB194,AC194),Characters!$B$3:$F$41,5,FALSE)&amp;
VLOOKUP(CONCATENATE(AD194,AE194,AF194,AG194,AH194,AI194),Characters!$B$3:$F$41,5,FALSE)&amp;
VLOOKUP(CONCATENATE(AJ194,AK194,AL194,AM194,AN194,AO194),Characters!$B$3:$F$41,5,FALSE)&amp;
VLOOKUP(CONCATENATE(AP194,AQ194,AR194,AS194,AT194,AU194),Characters!$B$3:$F$41,5,FALSE)&amp;
VLOOKUP(CONCATENATE(AV194,AW194,AX194,AY194,AZ194,BA194),Characters!$B$3:$F$41,5,FALSE)&amp;
VLOOKUP(CONCATENATE(BB194,BC194,BD194,BE194,BF194,BG194),Characters!$B$3:$F$41,5,FALSE)&amp;
VLOOKUP(CONCATENATE(BH194,BI194,BJ194,BK194,BL194,BM194),Characters!$B$3:$F$41,5,FALSE),"-")</f>
        <v>-</v>
      </c>
      <c r="CA194" s="471" t="str">
        <f t="shared" si="223"/>
        <v>-</v>
      </c>
      <c r="CB194" s="473" t="str">
        <f t="shared" si="224"/>
        <v>-</v>
      </c>
      <c r="CC194" s="475" t="str">
        <f t="shared" si="225"/>
        <v>-</v>
      </c>
      <c r="CD194" s="476" t="str">
        <f t="shared" si="226"/>
        <v>-</v>
      </c>
      <c r="CE194" s="476" t="str">
        <f t="shared" si="227"/>
        <v>-</v>
      </c>
      <c r="CF194" s="476" t="str">
        <f t="shared" si="228"/>
        <v>-</v>
      </c>
      <c r="CG194" s="476" t="str">
        <f t="shared" si="229"/>
        <v>-</v>
      </c>
      <c r="CH194" s="478" t="str">
        <f t="shared" si="230"/>
        <v>-</v>
      </c>
      <c r="CI194" s="480" t="str">
        <f t="shared" si="231"/>
        <v>-</v>
      </c>
      <c r="CJ194" s="480" t="str">
        <f t="shared" si="232"/>
        <v>-</v>
      </c>
      <c r="CK194" s="480" t="str">
        <f t="shared" si="233"/>
        <v>-</v>
      </c>
      <c r="CL194" s="480" t="str">
        <f t="shared" si="234"/>
        <v>-</v>
      </c>
      <c r="CM194" s="482" t="str">
        <f t="shared" si="235"/>
        <v>-</v>
      </c>
      <c r="CN194" s="483" t="str">
        <f t="shared" si="236"/>
        <v>-</v>
      </c>
      <c r="CO194" s="483" t="str">
        <f t="shared" si="237"/>
        <v>-</v>
      </c>
      <c r="CP194" s="483" t="str">
        <f t="shared" si="238"/>
        <v>-</v>
      </c>
      <c r="CQ194" s="493" t="str">
        <f t="shared" si="239"/>
        <v>-</v>
      </c>
      <c r="CR194" s="487" t="str">
        <f t="shared" si="240"/>
        <v>-</v>
      </c>
      <c r="CS194" s="490" t="str">
        <f t="shared" si="241"/>
        <v>-</v>
      </c>
      <c r="CT194" s="485" t="str">
        <f t="shared" si="242"/>
        <v>-</v>
      </c>
      <c r="CU194" s="485" t="str">
        <f t="shared" si="243"/>
        <v>-</v>
      </c>
      <c r="CV194" s="489" t="str">
        <f t="shared" si="244"/>
        <v>-</v>
      </c>
    </row>
    <row r="195" spans="6:100" x14ac:dyDescent="0.2">
      <c r="F195" s="495" t="str">
        <f t="shared" si="222"/>
        <v>-</v>
      </c>
      <c r="G195" s="495">
        <f t="shared" si="181"/>
        <v>0</v>
      </c>
      <c r="I195" s="456" t="str">
        <f t="shared" si="182"/>
        <v>-</v>
      </c>
      <c r="J195" s="516" t="str">
        <f t="shared" ref="J195:S204" si="245">IF(LEN(INDEX($I:$I,ROW()))=60,MID(INDEX($I:$I,ROW()),INDEX($4:$4,COLUMN())-25,1),"-")</f>
        <v>-</v>
      </c>
      <c r="K195" s="516" t="str">
        <f t="shared" si="245"/>
        <v>-</v>
      </c>
      <c r="L195" s="516" t="str">
        <f t="shared" si="245"/>
        <v>-</v>
      </c>
      <c r="M195" s="516" t="str">
        <f t="shared" si="245"/>
        <v>-</v>
      </c>
      <c r="N195" s="516" t="str">
        <f t="shared" si="245"/>
        <v>-</v>
      </c>
      <c r="O195" s="516" t="str">
        <f t="shared" si="245"/>
        <v>-</v>
      </c>
      <c r="P195" s="516" t="str">
        <f t="shared" si="245"/>
        <v>-</v>
      </c>
      <c r="Q195" s="516" t="str">
        <f t="shared" si="245"/>
        <v>-</v>
      </c>
      <c r="R195" s="516" t="str">
        <f t="shared" si="245"/>
        <v>-</v>
      </c>
      <c r="S195" s="516" t="str">
        <f t="shared" si="245"/>
        <v>-</v>
      </c>
      <c r="T195" s="516" t="str">
        <f t="shared" ref="T195:AC204" si="246">IF(LEN(INDEX($I:$I,ROW()))=60,MID(INDEX($I:$I,ROW()),INDEX($4:$4,COLUMN())-25,1),"-")</f>
        <v>-</v>
      </c>
      <c r="U195" s="516" t="str">
        <f t="shared" si="246"/>
        <v>-</v>
      </c>
      <c r="V195" s="516" t="str">
        <f t="shared" si="246"/>
        <v>-</v>
      </c>
      <c r="W195" s="516" t="str">
        <f t="shared" si="246"/>
        <v>-</v>
      </c>
      <c r="X195" s="516" t="str">
        <f t="shared" si="246"/>
        <v>-</v>
      </c>
      <c r="Y195" s="516" t="str">
        <f t="shared" si="246"/>
        <v>-</v>
      </c>
      <c r="Z195" s="516" t="str">
        <f t="shared" si="246"/>
        <v>-</v>
      </c>
      <c r="AA195" s="516" t="str">
        <f t="shared" si="246"/>
        <v>-</v>
      </c>
      <c r="AB195" s="516" t="str">
        <f t="shared" si="246"/>
        <v>-</v>
      </c>
      <c r="AC195" s="516" t="str">
        <f t="shared" si="246"/>
        <v>-</v>
      </c>
      <c r="AD195" s="516" t="str">
        <f t="shared" ref="AD195:AM204" si="247">IF(LEN(INDEX($I:$I,ROW()))=60,MID(INDEX($I:$I,ROW()),INDEX($4:$4,COLUMN())-25,1),"-")</f>
        <v>-</v>
      </c>
      <c r="AE195" s="516" t="str">
        <f t="shared" si="247"/>
        <v>-</v>
      </c>
      <c r="AF195" s="516" t="str">
        <f t="shared" si="247"/>
        <v>-</v>
      </c>
      <c r="AG195" s="516" t="str">
        <f t="shared" si="247"/>
        <v>-</v>
      </c>
      <c r="AH195" s="516" t="str">
        <f t="shared" si="247"/>
        <v>-</v>
      </c>
      <c r="AI195" s="516" t="str">
        <f t="shared" si="247"/>
        <v>-</v>
      </c>
      <c r="AJ195" s="516" t="str">
        <f t="shared" si="247"/>
        <v>-</v>
      </c>
      <c r="AK195" s="516" t="str">
        <f t="shared" si="247"/>
        <v>-</v>
      </c>
      <c r="AL195" s="516" t="str">
        <f t="shared" si="247"/>
        <v>-</v>
      </c>
      <c r="AM195" s="516" t="str">
        <f t="shared" si="247"/>
        <v>-</v>
      </c>
      <c r="AN195" s="516" t="str">
        <f t="shared" ref="AN195:AW204" si="248">IF(LEN(INDEX($I:$I,ROW()))=60,MID(INDEX($I:$I,ROW()),INDEX($4:$4,COLUMN())-25,1),"-")</f>
        <v>-</v>
      </c>
      <c r="AO195" s="516" t="str">
        <f t="shared" si="248"/>
        <v>-</v>
      </c>
      <c r="AP195" s="516" t="str">
        <f t="shared" si="248"/>
        <v>-</v>
      </c>
      <c r="AQ195" s="516" t="str">
        <f t="shared" si="248"/>
        <v>-</v>
      </c>
      <c r="AR195" s="516" t="str">
        <f t="shared" si="248"/>
        <v>-</v>
      </c>
      <c r="AS195" s="516" t="str">
        <f t="shared" si="248"/>
        <v>-</v>
      </c>
      <c r="AT195" s="516" t="str">
        <f t="shared" si="248"/>
        <v>-</v>
      </c>
      <c r="AU195" s="516" t="str">
        <f t="shared" si="248"/>
        <v>-</v>
      </c>
      <c r="AV195" s="516" t="str">
        <f t="shared" si="248"/>
        <v>-</v>
      </c>
      <c r="AW195" s="516" t="str">
        <f t="shared" si="248"/>
        <v>-</v>
      </c>
      <c r="AX195" s="516" t="str">
        <f t="shared" ref="AX195:BG204" si="249">IF(LEN(INDEX($I:$I,ROW()))=60,MID(INDEX($I:$I,ROW()),INDEX($4:$4,COLUMN())-25,1),"-")</f>
        <v>-</v>
      </c>
      <c r="AY195" s="516" t="str">
        <f t="shared" si="249"/>
        <v>-</v>
      </c>
      <c r="AZ195" s="516" t="str">
        <f t="shared" si="249"/>
        <v>-</v>
      </c>
      <c r="BA195" s="516" t="str">
        <f t="shared" si="249"/>
        <v>-</v>
      </c>
      <c r="BB195" s="516" t="str">
        <f t="shared" si="249"/>
        <v>-</v>
      </c>
      <c r="BC195" s="516" t="str">
        <f t="shared" si="249"/>
        <v>-</v>
      </c>
      <c r="BD195" s="516" t="str">
        <f t="shared" si="249"/>
        <v>-</v>
      </c>
      <c r="BE195" s="516" t="str">
        <f t="shared" si="249"/>
        <v>-</v>
      </c>
      <c r="BF195" s="516" t="str">
        <f t="shared" si="249"/>
        <v>-</v>
      </c>
      <c r="BG195" s="516" t="str">
        <f t="shared" si="249"/>
        <v>-</v>
      </c>
      <c r="BH195" s="516" t="str">
        <f t="shared" ref="BH195:BQ204" si="250">IF(LEN(INDEX($I:$I,ROW()))=60,MID(INDEX($I:$I,ROW()),INDEX($4:$4,COLUMN())-25,1),"-")</f>
        <v>-</v>
      </c>
      <c r="BI195" s="516" t="str">
        <f t="shared" si="250"/>
        <v>-</v>
      </c>
      <c r="BJ195" s="516" t="str">
        <f t="shared" si="250"/>
        <v>-</v>
      </c>
      <c r="BK195" s="516" t="str">
        <f t="shared" si="250"/>
        <v>-</v>
      </c>
      <c r="BL195" s="516" t="str">
        <f t="shared" si="250"/>
        <v>-</v>
      </c>
      <c r="BM195" s="516" t="str">
        <f t="shared" si="250"/>
        <v>-</v>
      </c>
      <c r="BN195" s="516" t="str">
        <f t="shared" si="250"/>
        <v>-</v>
      </c>
      <c r="BO195" s="516" t="str">
        <f t="shared" si="250"/>
        <v>-</v>
      </c>
      <c r="BP195" s="516" t="str">
        <f t="shared" si="250"/>
        <v>-</v>
      </c>
      <c r="BQ195" s="516" t="str">
        <f t="shared" si="250"/>
        <v>-</v>
      </c>
      <c r="BR195" s="516" t="str">
        <f t="shared" si="183"/>
        <v>-------</v>
      </c>
      <c r="BS195" s="516" t="str">
        <f t="shared" si="184"/>
        <v>-</v>
      </c>
      <c r="BT195" s="454" t="str">
        <f>IF(INDEX(BR:BR,ROW())&lt;&gt;"-------",VLOOKUP($BR195,'CS Protocol Def'!$B:$O,12,FALSE),"-")</f>
        <v>-</v>
      </c>
      <c r="BU195" s="454" t="str">
        <f>IF(INDEX(BR:BR,ROW())&lt;&gt;"-------",VLOOKUP(INDEX(BR:BR,ROW()),'CS Protocol Def'!$B:$O,13,FALSE),"-")</f>
        <v>-</v>
      </c>
      <c r="BV195" s="454" t="str">
        <f>IF(INDEX(BR:BR,ROW())&lt;&gt;"-------",VLOOKUP($BR195,'CS Protocol Def'!$B:$P,15,FALSE),"-")</f>
        <v>-</v>
      </c>
      <c r="BW195" s="455" t="str">
        <f t="shared" si="185"/>
        <v>-</v>
      </c>
      <c r="BX195" s="515" t="str">
        <f>IF(INDEX(BR:BR,ROW())&lt;&gt;"-------",VLOOKUP($BR195,'CS Protocol Def'!$B:$Q,16,FALSE),"-")</f>
        <v>-</v>
      </c>
      <c r="BY195" s="455" t="str">
        <f>IF(INDEX(BR:BR,ROW())&lt;&gt;"-------",VLOOKUP(TEXT(BIN2DEC(CONCATENATE(K195,L195,M195,N195,O195,P195,Q195,R195,S195,T195)),"#"),'Country Codes'!A:B,2,FALSE),"-")</f>
        <v>-</v>
      </c>
      <c r="BZ195" s="491" t="str">
        <f>IF(BT195=BZ$3,VLOOKUP(CONCATENATE(X195,Y195,Z195,AA195,AB195,AC195),Characters!$B$3:$F$41,5,FALSE)&amp;
VLOOKUP(CONCATENATE(AD195,AE195,AF195,AG195,AH195,AI195),Characters!$B$3:$F$41,5,FALSE)&amp;
VLOOKUP(CONCATENATE(AJ195,AK195,AL195,AM195,AN195,AO195),Characters!$B$3:$F$41,5,FALSE)&amp;
VLOOKUP(CONCATENATE(AP195,AQ195,AR195,AS195,AT195,AU195),Characters!$B$3:$F$41,5,FALSE)&amp;
VLOOKUP(CONCATENATE(AV195,AW195,AX195,AY195,AZ195,BA195),Characters!$B$3:$F$41,5,FALSE)&amp;
VLOOKUP(CONCATENATE(BB195,BC195,BD195,BE195,BF195,BG195),Characters!$B$3:$F$41,5,FALSE)&amp;
VLOOKUP(CONCATENATE(BH195,BI195,BJ195,BK195,BL195,BM195),Characters!$B$3:$F$41,5,FALSE),"-")</f>
        <v>-</v>
      </c>
      <c r="CA195" s="471" t="str">
        <f t="shared" si="223"/>
        <v>-</v>
      </c>
      <c r="CB195" s="473" t="str">
        <f t="shared" si="224"/>
        <v>-</v>
      </c>
      <c r="CC195" s="475" t="str">
        <f t="shared" si="225"/>
        <v>-</v>
      </c>
      <c r="CD195" s="476" t="str">
        <f t="shared" si="226"/>
        <v>-</v>
      </c>
      <c r="CE195" s="476" t="str">
        <f t="shared" si="227"/>
        <v>-</v>
      </c>
      <c r="CF195" s="476" t="str">
        <f t="shared" si="228"/>
        <v>-</v>
      </c>
      <c r="CG195" s="476" t="str">
        <f t="shared" si="229"/>
        <v>-</v>
      </c>
      <c r="CH195" s="478" t="str">
        <f t="shared" si="230"/>
        <v>-</v>
      </c>
      <c r="CI195" s="480" t="str">
        <f t="shared" si="231"/>
        <v>-</v>
      </c>
      <c r="CJ195" s="480" t="str">
        <f t="shared" si="232"/>
        <v>-</v>
      </c>
      <c r="CK195" s="480" t="str">
        <f t="shared" si="233"/>
        <v>-</v>
      </c>
      <c r="CL195" s="480" t="str">
        <f t="shared" si="234"/>
        <v>-</v>
      </c>
      <c r="CM195" s="482" t="str">
        <f t="shared" si="235"/>
        <v>-</v>
      </c>
      <c r="CN195" s="483" t="str">
        <f t="shared" si="236"/>
        <v>-</v>
      </c>
      <c r="CO195" s="483" t="str">
        <f t="shared" si="237"/>
        <v>-</v>
      </c>
      <c r="CP195" s="483" t="str">
        <f t="shared" si="238"/>
        <v>-</v>
      </c>
      <c r="CQ195" s="493" t="str">
        <f t="shared" si="239"/>
        <v>-</v>
      </c>
      <c r="CR195" s="487" t="str">
        <f t="shared" si="240"/>
        <v>-</v>
      </c>
      <c r="CS195" s="490" t="str">
        <f t="shared" si="241"/>
        <v>-</v>
      </c>
      <c r="CT195" s="485" t="str">
        <f t="shared" si="242"/>
        <v>-</v>
      </c>
      <c r="CU195" s="485" t="str">
        <f t="shared" si="243"/>
        <v>-</v>
      </c>
      <c r="CV195" s="489" t="str">
        <f t="shared" si="244"/>
        <v>-</v>
      </c>
    </row>
    <row r="196" spans="6:100" x14ac:dyDescent="0.2">
      <c r="F196" s="495" t="str">
        <f t="shared" si="222"/>
        <v>-</v>
      </c>
      <c r="G196" s="495">
        <f t="shared" si="181"/>
        <v>0</v>
      </c>
      <c r="I196" s="456" t="str">
        <f t="shared" si="182"/>
        <v>-</v>
      </c>
      <c r="J196" s="516" t="str">
        <f t="shared" si="245"/>
        <v>-</v>
      </c>
      <c r="K196" s="516" t="str">
        <f t="shared" si="245"/>
        <v>-</v>
      </c>
      <c r="L196" s="516" t="str">
        <f t="shared" si="245"/>
        <v>-</v>
      </c>
      <c r="M196" s="516" t="str">
        <f t="shared" si="245"/>
        <v>-</v>
      </c>
      <c r="N196" s="516" t="str">
        <f t="shared" si="245"/>
        <v>-</v>
      </c>
      <c r="O196" s="516" t="str">
        <f t="shared" si="245"/>
        <v>-</v>
      </c>
      <c r="P196" s="516" t="str">
        <f t="shared" si="245"/>
        <v>-</v>
      </c>
      <c r="Q196" s="516" t="str">
        <f t="shared" si="245"/>
        <v>-</v>
      </c>
      <c r="R196" s="516" t="str">
        <f t="shared" si="245"/>
        <v>-</v>
      </c>
      <c r="S196" s="516" t="str">
        <f t="shared" si="245"/>
        <v>-</v>
      </c>
      <c r="T196" s="516" t="str">
        <f t="shared" si="246"/>
        <v>-</v>
      </c>
      <c r="U196" s="516" t="str">
        <f t="shared" si="246"/>
        <v>-</v>
      </c>
      <c r="V196" s="516" t="str">
        <f t="shared" si="246"/>
        <v>-</v>
      </c>
      <c r="W196" s="516" t="str">
        <f t="shared" si="246"/>
        <v>-</v>
      </c>
      <c r="X196" s="516" t="str">
        <f t="shared" si="246"/>
        <v>-</v>
      </c>
      <c r="Y196" s="516" t="str">
        <f t="shared" si="246"/>
        <v>-</v>
      </c>
      <c r="Z196" s="516" t="str">
        <f t="shared" si="246"/>
        <v>-</v>
      </c>
      <c r="AA196" s="516" t="str">
        <f t="shared" si="246"/>
        <v>-</v>
      </c>
      <c r="AB196" s="516" t="str">
        <f t="shared" si="246"/>
        <v>-</v>
      </c>
      <c r="AC196" s="516" t="str">
        <f t="shared" si="246"/>
        <v>-</v>
      </c>
      <c r="AD196" s="516" t="str">
        <f t="shared" si="247"/>
        <v>-</v>
      </c>
      <c r="AE196" s="516" t="str">
        <f t="shared" si="247"/>
        <v>-</v>
      </c>
      <c r="AF196" s="516" t="str">
        <f t="shared" si="247"/>
        <v>-</v>
      </c>
      <c r="AG196" s="516" t="str">
        <f t="shared" si="247"/>
        <v>-</v>
      </c>
      <c r="AH196" s="516" t="str">
        <f t="shared" si="247"/>
        <v>-</v>
      </c>
      <c r="AI196" s="516" t="str">
        <f t="shared" si="247"/>
        <v>-</v>
      </c>
      <c r="AJ196" s="516" t="str">
        <f t="shared" si="247"/>
        <v>-</v>
      </c>
      <c r="AK196" s="516" t="str">
        <f t="shared" si="247"/>
        <v>-</v>
      </c>
      <c r="AL196" s="516" t="str">
        <f t="shared" si="247"/>
        <v>-</v>
      </c>
      <c r="AM196" s="516" t="str">
        <f t="shared" si="247"/>
        <v>-</v>
      </c>
      <c r="AN196" s="516" t="str">
        <f t="shared" si="248"/>
        <v>-</v>
      </c>
      <c r="AO196" s="516" t="str">
        <f t="shared" si="248"/>
        <v>-</v>
      </c>
      <c r="AP196" s="516" t="str">
        <f t="shared" si="248"/>
        <v>-</v>
      </c>
      <c r="AQ196" s="516" t="str">
        <f t="shared" si="248"/>
        <v>-</v>
      </c>
      <c r="AR196" s="516" t="str">
        <f t="shared" si="248"/>
        <v>-</v>
      </c>
      <c r="AS196" s="516" t="str">
        <f t="shared" si="248"/>
        <v>-</v>
      </c>
      <c r="AT196" s="516" t="str">
        <f t="shared" si="248"/>
        <v>-</v>
      </c>
      <c r="AU196" s="516" t="str">
        <f t="shared" si="248"/>
        <v>-</v>
      </c>
      <c r="AV196" s="516" t="str">
        <f t="shared" si="248"/>
        <v>-</v>
      </c>
      <c r="AW196" s="516" t="str">
        <f t="shared" si="248"/>
        <v>-</v>
      </c>
      <c r="AX196" s="516" t="str">
        <f t="shared" si="249"/>
        <v>-</v>
      </c>
      <c r="AY196" s="516" t="str">
        <f t="shared" si="249"/>
        <v>-</v>
      </c>
      <c r="AZ196" s="516" t="str">
        <f t="shared" si="249"/>
        <v>-</v>
      </c>
      <c r="BA196" s="516" t="str">
        <f t="shared" si="249"/>
        <v>-</v>
      </c>
      <c r="BB196" s="516" t="str">
        <f t="shared" si="249"/>
        <v>-</v>
      </c>
      <c r="BC196" s="516" t="str">
        <f t="shared" si="249"/>
        <v>-</v>
      </c>
      <c r="BD196" s="516" t="str">
        <f t="shared" si="249"/>
        <v>-</v>
      </c>
      <c r="BE196" s="516" t="str">
        <f t="shared" si="249"/>
        <v>-</v>
      </c>
      <c r="BF196" s="516" t="str">
        <f t="shared" si="249"/>
        <v>-</v>
      </c>
      <c r="BG196" s="516" t="str">
        <f t="shared" si="249"/>
        <v>-</v>
      </c>
      <c r="BH196" s="516" t="str">
        <f t="shared" si="250"/>
        <v>-</v>
      </c>
      <c r="BI196" s="516" t="str">
        <f t="shared" si="250"/>
        <v>-</v>
      </c>
      <c r="BJ196" s="516" t="str">
        <f t="shared" si="250"/>
        <v>-</v>
      </c>
      <c r="BK196" s="516" t="str">
        <f t="shared" si="250"/>
        <v>-</v>
      </c>
      <c r="BL196" s="516" t="str">
        <f t="shared" si="250"/>
        <v>-</v>
      </c>
      <c r="BM196" s="516" t="str">
        <f t="shared" si="250"/>
        <v>-</v>
      </c>
      <c r="BN196" s="516" t="str">
        <f t="shared" si="250"/>
        <v>-</v>
      </c>
      <c r="BO196" s="516" t="str">
        <f t="shared" si="250"/>
        <v>-</v>
      </c>
      <c r="BP196" s="516" t="str">
        <f t="shared" si="250"/>
        <v>-</v>
      </c>
      <c r="BQ196" s="516" t="str">
        <f t="shared" si="250"/>
        <v>-</v>
      </c>
      <c r="BR196" s="516" t="str">
        <f t="shared" si="183"/>
        <v>-------</v>
      </c>
      <c r="BS196" s="516" t="str">
        <f t="shared" si="184"/>
        <v>-</v>
      </c>
      <c r="BT196" s="454" t="str">
        <f>IF(INDEX(BR:BR,ROW())&lt;&gt;"-------",VLOOKUP($BR196,'CS Protocol Def'!$B:$O,12,FALSE),"-")</f>
        <v>-</v>
      </c>
      <c r="BU196" s="454" t="str">
        <f>IF(INDEX(BR:BR,ROW())&lt;&gt;"-------",VLOOKUP(INDEX(BR:BR,ROW()),'CS Protocol Def'!$B:$O,13,FALSE),"-")</f>
        <v>-</v>
      </c>
      <c r="BV196" s="454" t="str">
        <f>IF(INDEX(BR:BR,ROW())&lt;&gt;"-------",VLOOKUP($BR196,'CS Protocol Def'!$B:$P,15,FALSE),"-")</f>
        <v>-</v>
      </c>
      <c r="BW196" s="455" t="str">
        <f t="shared" si="185"/>
        <v>-</v>
      </c>
      <c r="BX196" s="515" t="str">
        <f>IF(INDEX(BR:BR,ROW())&lt;&gt;"-------",VLOOKUP($BR196,'CS Protocol Def'!$B:$Q,16,FALSE),"-")</f>
        <v>-</v>
      </c>
      <c r="BY196" s="455" t="str">
        <f>IF(INDEX(BR:BR,ROW())&lt;&gt;"-------",VLOOKUP(TEXT(BIN2DEC(CONCATENATE(K196,L196,M196,N196,O196,P196,Q196,R196,S196,T196)),"#"),'Country Codes'!A:B,2,FALSE),"-")</f>
        <v>-</v>
      </c>
      <c r="BZ196" s="491" t="str">
        <f>IF(BT196=BZ$3,VLOOKUP(CONCATENATE(X196,Y196,Z196,AA196,AB196,AC196),Characters!$B$3:$F$41,5,FALSE)&amp;
VLOOKUP(CONCATENATE(AD196,AE196,AF196,AG196,AH196,AI196),Characters!$B$3:$F$41,5,FALSE)&amp;
VLOOKUP(CONCATENATE(AJ196,AK196,AL196,AM196,AN196,AO196),Characters!$B$3:$F$41,5,FALSE)&amp;
VLOOKUP(CONCATENATE(AP196,AQ196,AR196,AS196,AT196,AU196),Characters!$B$3:$F$41,5,FALSE)&amp;
VLOOKUP(CONCATENATE(AV196,AW196,AX196,AY196,AZ196,BA196),Characters!$B$3:$F$41,5,FALSE)&amp;
VLOOKUP(CONCATENATE(BB196,BC196,BD196,BE196,BF196,BG196),Characters!$B$3:$F$41,5,FALSE)&amp;
VLOOKUP(CONCATENATE(BH196,BI196,BJ196,BK196,BL196,BM196),Characters!$B$3:$F$41,5,FALSE),"-")</f>
        <v>-</v>
      </c>
      <c r="CA196" s="471" t="str">
        <f t="shared" si="223"/>
        <v>-</v>
      </c>
      <c r="CB196" s="473" t="str">
        <f t="shared" si="224"/>
        <v>-</v>
      </c>
      <c r="CC196" s="475" t="str">
        <f t="shared" si="225"/>
        <v>-</v>
      </c>
      <c r="CD196" s="476" t="str">
        <f t="shared" si="226"/>
        <v>-</v>
      </c>
      <c r="CE196" s="476" t="str">
        <f t="shared" si="227"/>
        <v>-</v>
      </c>
      <c r="CF196" s="476" t="str">
        <f t="shared" si="228"/>
        <v>-</v>
      </c>
      <c r="CG196" s="476" t="str">
        <f t="shared" si="229"/>
        <v>-</v>
      </c>
      <c r="CH196" s="478" t="str">
        <f t="shared" si="230"/>
        <v>-</v>
      </c>
      <c r="CI196" s="480" t="str">
        <f t="shared" si="231"/>
        <v>-</v>
      </c>
      <c r="CJ196" s="480" t="str">
        <f t="shared" si="232"/>
        <v>-</v>
      </c>
      <c r="CK196" s="480" t="str">
        <f t="shared" si="233"/>
        <v>-</v>
      </c>
      <c r="CL196" s="480" t="str">
        <f t="shared" si="234"/>
        <v>-</v>
      </c>
      <c r="CM196" s="482" t="str">
        <f t="shared" si="235"/>
        <v>-</v>
      </c>
      <c r="CN196" s="483" t="str">
        <f t="shared" si="236"/>
        <v>-</v>
      </c>
      <c r="CO196" s="483" t="str">
        <f t="shared" si="237"/>
        <v>-</v>
      </c>
      <c r="CP196" s="483" t="str">
        <f t="shared" si="238"/>
        <v>-</v>
      </c>
      <c r="CQ196" s="493" t="str">
        <f t="shared" si="239"/>
        <v>-</v>
      </c>
      <c r="CR196" s="487" t="str">
        <f t="shared" si="240"/>
        <v>-</v>
      </c>
      <c r="CS196" s="490" t="str">
        <f t="shared" si="241"/>
        <v>-</v>
      </c>
      <c r="CT196" s="485" t="str">
        <f t="shared" si="242"/>
        <v>-</v>
      </c>
      <c r="CU196" s="485" t="str">
        <f t="shared" si="243"/>
        <v>-</v>
      </c>
      <c r="CV196" s="489" t="str">
        <f t="shared" si="244"/>
        <v>-</v>
      </c>
    </row>
    <row r="197" spans="6:100" x14ac:dyDescent="0.2">
      <c r="F197" s="495" t="str">
        <f t="shared" si="222"/>
        <v>-</v>
      </c>
      <c r="G197" s="495">
        <f t="shared" ref="G197:G241" si="251">COUNTIF(E:E,INDEX(E:E,ROW()))</f>
        <v>0</v>
      </c>
      <c r="I197" s="456" t="str">
        <f t="shared" ref="I197:I241" si="252">IF(LEN(INDEX(E:E,ROW()))=15,HEX2BIN(MID(INDEX(E:E,ROW()),1,1),4)&amp;
HEX2BIN(MID(INDEX(E:E,ROW()),2,1),4)&amp;
HEX2BIN(MID(INDEX(E:E,ROW()),3,1),4)&amp;
HEX2BIN(MID(INDEX(E:E,ROW()),4,1),4)&amp;
HEX2BIN(MID(INDEX(E:E,ROW()),5,1),4)&amp;
HEX2BIN(MID(INDEX(E:E,ROW()),6,1),4)&amp;
HEX2BIN(MID(INDEX(E:E,ROW()),7,1),4)&amp;
HEX2BIN(MID(INDEX(E:E,ROW()),8,1),4)&amp;
HEX2BIN(MID(INDEX(E:E,ROW()),9,1),4)&amp;
HEX2BIN(MID(INDEX(E:E,ROW()),10,1),4)&amp;
HEX2BIN(MID(INDEX(E:E,ROW()),11,1),4)&amp;
HEX2BIN(MID(INDEX(E:E,ROW()),12,1),4)&amp;
HEX2BIN(MID(INDEX(E:E,ROW()),13,1),4)&amp;
HEX2BIN(MID(INDEX(E:E,ROW()),14,1),4)&amp;
HEX2BIN(MID(INDEX(E:E,ROW()),15,1),4),"-")</f>
        <v>-</v>
      </c>
      <c r="J197" s="516" t="str">
        <f t="shared" si="245"/>
        <v>-</v>
      </c>
      <c r="K197" s="516" t="str">
        <f t="shared" si="245"/>
        <v>-</v>
      </c>
      <c r="L197" s="516" t="str">
        <f t="shared" si="245"/>
        <v>-</v>
      </c>
      <c r="M197" s="516" t="str">
        <f t="shared" si="245"/>
        <v>-</v>
      </c>
      <c r="N197" s="516" t="str">
        <f t="shared" si="245"/>
        <v>-</v>
      </c>
      <c r="O197" s="516" t="str">
        <f t="shared" si="245"/>
        <v>-</v>
      </c>
      <c r="P197" s="516" t="str">
        <f t="shared" si="245"/>
        <v>-</v>
      </c>
      <c r="Q197" s="516" t="str">
        <f t="shared" si="245"/>
        <v>-</v>
      </c>
      <c r="R197" s="516" t="str">
        <f t="shared" si="245"/>
        <v>-</v>
      </c>
      <c r="S197" s="516" t="str">
        <f t="shared" si="245"/>
        <v>-</v>
      </c>
      <c r="T197" s="516" t="str">
        <f t="shared" si="246"/>
        <v>-</v>
      </c>
      <c r="U197" s="516" t="str">
        <f t="shared" si="246"/>
        <v>-</v>
      </c>
      <c r="V197" s="516" t="str">
        <f t="shared" si="246"/>
        <v>-</v>
      </c>
      <c r="W197" s="516" t="str">
        <f t="shared" si="246"/>
        <v>-</v>
      </c>
      <c r="X197" s="516" t="str">
        <f t="shared" si="246"/>
        <v>-</v>
      </c>
      <c r="Y197" s="516" t="str">
        <f t="shared" si="246"/>
        <v>-</v>
      </c>
      <c r="Z197" s="516" t="str">
        <f t="shared" si="246"/>
        <v>-</v>
      </c>
      <c r="AA197" s="516" t="str">
        <f t="shared" si="246"/>
        <v>-</v>
      </c>
      <c r="AB197" s="516" t="str">
        <f t="shared" si="246"/>
        <v>-</v>
      </c>
      <c r="AC197" s="516" t="str">
        <f t="shared" si="246"/>
        <v>-</v>
      </c>
      <c r="AD197" s="516" t="str">
        <f t="shared" si="247"/>
        <v>-</v>
      </c>
      <c r="AE197" s="516" t="str">
        <f t="shared" si="247"/>
        <v>-</v>
      </c>
      <c r="AF197" s="516" t="str">
        <f t="shared" si="247"/>
        <v>-</v>
      </c>
      <c r="AG197" s="516" t="str">
        <f t="shared" si="247"/>
        <v>-</v>
      </c>
      <c r="AH197" s="516" t="str">
        <f t="shared" si="247"/>
        <v>-</v>
      </c>
      <c r="AI197" s="516" t="str">
        <f t="shared" si="247"/>
        <v>-</v>
      </c>
      <c r="AJ197" s="516" t="str">
        <f t="shared" si="247"/>
        <v>-</v>
      </c>
      <c r="AK197" s="516" t="str">
        <f t="shared" si="247"/>
        <v>-</v>
      </c>
      <c r="AL197" s="516" t="str">
        <f t="shared" si="247"/>
        <v>-</v>
      </c>
      <c r="AM197" s="516" t="str">
        <f t="shared" si="247"/>
        <v>-</v>
      </c>
      <c r="AN197" s="516" t="str">
        <f t="shared" si="248"/>
        <v>-</v>
      </c>
      <c r="AO197" s="516" t="str">
        <f t="shared" si="248"/>
        <v>-</v>
      </c>
      <c r="AP197" s="516" t="str">
        <f t="shared" si="248"/>
        <v>-</v>
      </c>
      <c r="AQ197" s="516" t="str">
        <f t="shared" si="248"/>
        <v>-</v>
      </c>
      <c r="AR197" s="516" t="str">
        <f t="shared" si="248"/>
        <v>-</v>
      </c>
      <c r="AS197" s="516" t="str">
        <f t="shared" si="248"/>
        <v>-</v>
      </c>
      <c r="AT197" s="516" t="str">
        <f t="shared" si="248"/>
        <v>-</v>
      </c>
      <c r="AU197" s="516" t="str">
        <f t="shared" si="248"/>
        <v>-</v>
      </c>
      <c r="AV197" s="516" t="str">
        <f t="shared" si="248"/>
        <v>-</v>
      </c>
      <c r="AW197" s="516" t="str">
        <f t="shared" si="248"/>
        <v>-</v>
      </c>
      <c r="AX197" s="516" t="str">
        <f t="shared" si="249"/>
        <v>-</v>
      </c>
      <c r="AY197" s="516" t="str">
        <f t="shared" si="249"/>
        <v>-</v>
      </c>
      <c r="AZ197" s="516" t="str">
        <f t="shared" si="249"/>
        <v>-</v>
      </c>
      <c r="BA197" s="516" t="str">
        <f t="shared" si="249"/>
        <v>-</v>
      </c>
      <c r="BB197" s="516" t="str">
        <f t="shared" si="249"/>
        <v>-</v>
      </c>
      <c r="BC197" s="516" t="str">
        <f t="shared" si="249"/>
        <v>-</v>
      </c>
      <c r="BD197" s="516" t="str">
        <f t="shared" si="249"/>
        <v>-</v>
      </c>
      <c r="BE197" s="516" t="str">
        <f t="shared" si="249"/>
        <v>-</v>
      </c>
      <c r="BF197" s="516" t="str">
        <f t="shared" si="249"/>
        <v>-</v>
      </c>
      <c r="BG197" s="516" t="str">
        <f t="shared" si="249"/>
        <v>-</v>
      </c>
      <c r="BH197" s="516" t="str">
        <f t="shared" si="250"/>
        <v>-</v>
      </c>
      <c r="BI197" s="516" t="str">
        <f t="shared" si="250"/>
        <v>-</v>
      </c>
      <c r="BJ197" s="516" t="str">
        <f t="shared" si="250"/>
        <v>-</v>
      </c>
      <c r="BK197" s="516" t="str">
        <f t="shared" si="250"/>
        <v>-</v>
      </c>
      <c r="BL197" s="516" t="str">
        <f t="shared" si="250"/>
        <v>-</v>
      </c>
      <c r="BM197" s="516" t="str">
        <f t="shared" si="250"/>
        <v>-</v>
      </c>
      <c r="BN197" s="516" t="str">
        <f t="shared" si="250"/>
        <v>-</v>
      </c>
      <c r="BO197" s="516" t="str">
        <f t="shared" si="250"/>
        <v>-</v>
      </c>
      <c r="BP197" s="516" t="str">
        <f t="shared" si="250"/>
        <v>-</v>
      </c>
      <c r="BQ197" s="516" t="str">
        <f t="shared" si="250"/>
        <v>-</v>
      </c>
      <c r="BR197" s="516" t="str">
        <f t="shared" ref="BR197:BR241" si="253">INDEX(J:J,ROW())&amp;CONCATENATE(INDEX(U:U,ROW(),,1),INDEX(V:V,ROW(),,1),INDEX(W:W,ROW(),,1),INDEX(X:X,ROW(),,1),INDEX(Y:Y,ROW(),,1),INDEX(Z:Z,ROW(),,1))</f>
        <v>-------</v>
      </c>
      <c r="BS197" s="516" t="str">
        <f t="shared" ref="BS197:BS241" si="254">INDEX(J:J,ROW())</f>
        <v>-</v>
      </c>
      <c r="BT197" s="454" t="str">
        <f>IF(INDEX(BR:BR,ROW())&lt;&gt;"-------",VLOOKUP($BR197,'CS Protocol Def'!$B:$O,12,FALSE),"-")</f>
        <v>-</v>
      </c>
      <c r="BU197" s="454" t="str">
        <f>IF(INDEX(BR:BR,ROW())&lt;&gt;"-------",VLOOKUP(INDEX(BR:BR,ROW()),'CS Protocol Def'!$B:$O,13,FALSE),"-")</f>
        <v>-</v>
      </c>
      <c r="BV197" s="454" t="str">
        <f>IF(INDEX(BR:BR,ROW())&lt;&gt;"-------",VLOOKUP($BR197,'CS Protocol Def'!$B:$P,15,FALSE),"-")</f>
        <v>-</v>
      </c>
      <c r="BW197" s="455" t="str">
        <f t="shared" ref="BW197:BW241" si="255">IF(INDEX(BR:BR,ROW())&lt;&gt;"-------",
IF(BT197="A2-A-3",BZ197&amp;" ("&amp;CA197&amp;", "&amp;CB197&amp;")",
IF(BT197="A2-A-4a",CN197,
IF(BT197="A2-A-4b",CI197&amp;" "&amp;CJ197 &amp; " ("&amp;CK197&amp;" "&amp;CL197&amp; " " &amp;CM197&amp;")",
IF(BT197="A2-A-4f",CD197&amp;" ("&amp;CE197&amp;","&amp;CF197&amp;","&amp;CG197&amp;","&amp;CH197&amp;")",
IF(BT197="A2-B-2",CS197,
IF(BT197="A2-B-3a",CV197,
IF(BT197="A2-B-3b",CT197&amp; " " &amp;CU197,
))))))),"-")</f>
        <v>-</v>
      </c>
      <c r="BX197" s="515" t="str">
        <f>IF(INDEX(BR:BR,ROW())&lt;&gt;"-------",VLOOKUP($BR197,'CS Protocol Def'!$B:$Q,16,FALSE),"-")</f>
        <v>-</v>
      </c>
      <c r="BY197" s="455" t="str">
        <f>IF(INDEX(BR:BR,ROW())&lt;&gt;"-------",VLOOKUP(TEXT(BIN2DEC(CONCATENATE(K197,L197,M197,N197,O197,P197,Q197,R197,S197,T197)),"#"),'Country Codes'!A:B,2,FALSE),"-")</f>
        <v>-</v>
      </c>
      <c r="BZ197" s="491" t="str">
        <f>IF(BT197=BZ$3,VLOOKUP(CONCATENATE(X197,Y197,Z197,AA197,AB197,AC197),Characters!$B$3:$F$41,5,FALSE)&amp;
VLOOKUP(CONCATENATE(AD197,AE197,AF197,AG197,AH197,AI197),Characters!$B$3:$F$41,5,FALSE)&amp;
VLOOKUP(CONCATENATE(AJ197,AK197,AL197,AM197,AN197,AO197),Characters!$B$3:$F$41,5,FALSE)&amp;
VLOOKUP(CONCATENATE(AP197,AQ197,AR197,AS197,AT197,AU197),Characters!$B$3:$F$41,5,FALSE)&amp;
VLOOKUP(CONCATENATE(AV197,AW197,AX197,AY197,AZ197,BA197),Characters!$B$3:$F$41,5,FALSE)&amp;
VLOOKUP(CONCATENATE(BB197,BC197,BD197,BE197,BF197,BG197),Characters!$B$3:$F$41,5,FALSE)&amp;
VLOOKUP(CONCATENATE(BH197,BI197,BJ197,BK197,BL197,BM197),Characters!$B$3:$F$41,5,FALSE),"-")</f>
        <v>-</v>
      </c>
      <c r="CA197" s="471" t="str">
        <f t="shared" si="223"/>
        <v>-</v>
      </c>
      <c r="CB197" s="473" t="str">
        <f t="shared" si="224"/>
        <v>-</v>
      </c>
      <c r="CC197" s="475" t="str">
        <f t="shared" si="225"/>
        <v>-</v>
      </c>
      <c r="CD197" s="476" t="str">
        <f t="shared" si="226"/>
        <v>-</v>
      </c>
      <c r="CE197" s="476" t="str">
        <f t="shared" si="227"/>
        <v>-</v>
      </c>
      <c r="CF197" s="476" t="str">
        <f t="shared" si="228"/>
        <v>-</v>
      </c>
      <c r="CG197" s="476" t="str">
        <f t="shared" si="229"/>
        <v>-</v>
      </c>
      <c r="CH197" s="478" t="str">
        <f t="shared" si="230"/>
        <v>-</v>
      </c>
      <c r="CI197" s="480" t="str">
        <f t="shared" si="231"/>
        <v>-</v>
      </c>
      <c r="CJ197" s="480" t="str">
        <f t="shared" si="232"/>
        <v>-</v>
      </c>
      <c r="CK197" s="480" t="str">
        <f t="shared" si="233"/>
        <v>-</v>
      </c>
      <c r="CL197" s="480" t="str">
        <f t="shared" si="234"/>
        <v>-</v>
      </c>
      <c r="CM197" s="482" t="str">
        <f t="shared" si="235"/>
        <v>-</v>
      </c>
      <c r="CN197" s="483" t="str">
        <f t="shared" si="236"/>
        <v>-</v>
      </c>
      <c r="CO197" s="483" t="str">
        <f t="shared" si="237"/>
        <v>-</v>
      </c>
      <c r="CP197" s="483" t="str">
        <f t="shared" si="238"/>
        <v>-</v>
      </c>
      <c r="CQ197" s="493" t="str">
        <f t="shared" si="239"/>
        <v>-</v>
      </c>
      <c r="CR197" s="487" t="str">
        <f t="shared" si="240"/>
        <v>-</v>
      </c>
      <c r="CS197" s="490" t="str">
        <f t="shared" si="241"/>
        <v>-</v>
      </c>
      <c r="CT197" s="485" t="str">
        <f t="shared" si="242"/>
        <v>-</v>
      </c>
      <c r="CU197" s="485" t="str">
        <f t="shared" si="243"/>
        <v>-</v>
      </c>
      <c r="CV197" s="489" t="str">
        <f t="shared" si="244"/>
        <v>-</v>
      </c>
    </row>
    <row r="198" spans="6:100" x14ac:dyDescent="0.2">
      <c r="F198" s="495" t="str">
        <f t="shared" si="222"/>
        <v>-</v>
      </c>
      <c r="G198" s="495">
        <f t="shared" si="251"/>
        <v>0</v>
      </c>
      <c r="I198" s="456" t="str">
        <f t="shared" si="252"/>
        <v>-</v>
      </c>
      <c r="J198" s="516" t="str">
        <f t="shared" si="245"/>
        <v>-</v>
      </c>
      <c r="K198" s="516" t="str">
        <f t="shared" si="245"/>
        <v>-</v>
      </c>
      <c r="L198" s="516" t="str">
        <f t="shared" si="245"/>
        <v>-</v>
      </c>
      <c r="M198" s="516" t="str">
        <f t="shared" si="245"/>
        <v>-</v>
      </c>
      <c r="N198" s="516" t="str">
        <f t="shared" si="245"/>
        <v>-</v>
      </c>
      <c r="O198" s="516" t="str">
        <f t="shared" si="245"/>
        <v>-</v>
      </c>
      <c r="P198" s="516" t="str">
        <f t="shared" si="245"/>
        <v>-</v>
      </c>
      <c r="Q198" s="516" t="str">
        <f t="shared" si="245"/>
        <v>-</v>
      </c>
      <c r="R198" s="516" t="str">
        <f t="shared" si="245"/>
        <v>-</v>
      </c>
      <c r="S198" s="516" t="str">
        <f t="shared" si="245"/>
        <v>-</v>
      </c>
      <c r="T198" s="516" t="str">
        <f t="shared" si="246"/>
        <v>-</v>
      </c>
      <c r="U198" s="516" t="str">
        <f t="shared" si="246"/>
        <v>-</v>
      </c>
      <c r="V198" s="516" t="str">
        <f t="shared" si="246"/>
        <v>-</v>
      </c>
      <c r="W198" s="516" t="str">
        <f t="shared" si="246"/>
        <v>-</v>
      </c>
      <c r="X198" s="516" t="str">
        <f t="shared" si="246"/>
        <v>-</v>
      </c>
      <c r="Y198" s="516" t="str">
        <f t="shared" si="246"/>
        <v>-</v>
      </c>
      <c r="Z198" s="516" t="str">
        <f t="shared" si="246"/>
        <v>-</v>
      </c>
      <c r="AA198" s="516" t="str">
        <f t="shared" si="246"/>
        <v>-</v>
      </c>
      <c r="AB198" s="516" t="str">
        <f t="shared" si="246"/>
        <v>-</v>
      </c>
      <c r="AC198" s="516" t="str">
        <f t="shared" si="246"/>
        <v>-</v>
      </c>
      <c r="AD198" s="516" t="str">
        <f t="shared" si="247"/>
        <v>-</v>
      </c>
      <c r="AE198" s="516" t="str">
        <f t="shared" si="247"/>
        <v>-</v>
      </c>
      <c r="AF198" s="516" t="str">
        <f t="shared" si="247"/>
        <v>-</v>
      </c>
      <c r="AG198" s="516" t="str">
        <f t="shared" si="247"/>
        <v>-</v>
      </c>
      <c r="AH198" s="516" t="str">
        <f t="shared" si="247"/>
        <v>-</v>
      </c>
      <c r="AI198" s="516" t="str">
        <f t="shared" si="247"/>
        <v>-</v>
      </c>
      <c r="AJ198" s="516" t="str">
        <f t="shared" si="247"/>
        <v>-</v>
      </c>
      <c r="AK198" s="516" t="str">
        <f t="shared" si="247"/>
        <v>-</v>
      </c>
      <c r="AL198" s="516" t="str">
        <f t="shared" si="247"/>
        <v>-</v>
      </c>
      <c r="AM198" s="516" t="str">
        <f t="shared" si="247"/>
        <v>-</v>
      </c>
      <c r="AN198" s="516" t="str">
        <f t="shared" si="248"/>
        <v>-</v>
      </c>
      <c r="AO198" s="516" t="str">
        <f t="shared" si="248"/>
        <v>-</v>
      </c>
      <c r="AP198" s="516" t="str">
        <f t="shared" si="248"/>
        <v>-</v>
      </c>
      <c r="AQ198" s="516" t="str">
        <f t="shared" si="248"/>
        <v>-</v>
      </c>
      <c r="AR198" s="516" t="str">
        <f t="shared" si="248"/>
        <v>-</v>
      </c>
      <c r="AS198" s="516" t="str">
        <f t="shared" si="248"/>
        <v>-</v>
      </c>
      <c r="AT198" s="516" t="str">
        <f t="shared" si="248"/>
        <v>-</v>
      </c>
      <c r="AU198" s="516" t="str">
        <f t="shared" si="248"/>
        <v>-</v>
      </c>
      <c r="AV198" s="516" t="str">
        <f t="shared" si="248"/>
        <v>-</v>
      </c>
      <c r="AW198" s="516" t="str">
        <f t="shared" si="248"/>
        <v>-</v>
      </c>
      <c r="AX198" s="516" t="str">
        <f t="shared" si="249"/>
        <v>-</v>
      </c>
      <c r="AY198" s="516" t="str">
        <f t="shared" si="249"/>
        <v>-</v>
      </c>
      <c r="AZ198" s="516" t="str">
        <f t="shared" si="249"/>
        <v>-</v>
      </c>
      <c r="BA198" s="516" t="str">
        <f t="shared" si="249"/>
        <v>-</v>
      </c>
      <c r="BB198" s="516" t="str">
        <f t="shared" si="249"/>
        <v>-</v>
      </c>
      <c r="BC198" s="516" t="str">
        <f t="shared" si="249"/>
        <v>-</v>
      </c>
      <c r="BD198" s="516" t="str">
        <f t="shared" si="249"/>
        <v>-</v>
      </c>
      <c r="BE198" s="516" t="str">
        <f t="shared" si="249"/>
        <v>-</v>
      </c>
      <c r="BF198" s="516" t="str">
        <f t="shared" si="249"/>
        <v>-</v>
      </c>
      <c r="BG198" s="516" t="str">
        <f t="shared" si="249"/>
        <v>-</v>
      </c>
      <c r="BH198" s="516" t="str">
        <f t="shared" si="250"/>
        <v>-</v>
      </c>
      <c r="BI198" s="516" t="str">
        <f t="shared" si="250"/>
        <v>-</v>
      </c>
      <c r="BJ198" s="516" t="str">
        <f t="shared" si="250"/>
        <v>-</v>
      </c>
      <c r="BK198" s="516" t="str">
        <f t="shared" si="250"/>
        <v>-</v>
      </c>
      <c r="BL198" s="516" t="str">
        <f t="shared" si="250"/>
        <v>-</v>
      </c>
      <c r="BM198" s="516" t="str">
        <f t="shared" si="250"/>
        <v>-</v>
      </c>
      <c r="BN198" s="516" t="str">
        <f t="shared" si="250"/>
        <v>-</v>
      </c>
      <c r="BO198" s="516" t="str">
        <f t="shared" si="250"/>
        <v>-</v>
      </c>
      <c r="BP198" s="516" t="str">
        <f t="shared" si="250"/>
        <v>-</v>
      </c>
      <c r="BQ198" s="516" t="str">
        <f t="shared" si="250"/>
        <v>-</v>
      </c>
      <c r="BR198" s="516" t="str">
        <f t="shared" si="253"/>
        <v>-------</v>
      </c>
      <c r="BS198" s="516" t="str">
        <f t="shared" si="254"/>
        <v>-</v>
      </c>
      <c r="BT198" s="454" t="str">
        <f>IF(INDEX(BR:BR,ROW())&lt;&gt;"-------",VLOOKUP($BR198,'CS Protocol Def'!$B:$O,12,FALSE),"-")</f>
        <v>-</v>
      </c>
      <c r="BU198" s="454" t="str">
        <f>IF(INDEX(BR:BR,ROW())&lt;&gt;"-------",VLOOKUP(INDEX(BR:BR,ROW()),'CS Protocol Def'!$B:$O,13,FALSE),"-")</f>
        <v>-</v>
      </c>
      <c r="BV198" s="454" t="str">
        <f>IF(INDEX(BR:BR,ROW())&lt;&gt;"-------",VLOOKUP($BR198,'CS Protocol Def'!$B:$P,15,FALSE),"-")</f>
        <v>-</v>
      </c>
      <c r="BW198" s="455" t="str">
        <f t="shared" si="255"/>
        <v>-</v>
      </c>
      <c r="BX198" s="515" t="str">
        <f>IF(INDEX(BR:BR,ROW())&lt;&gt;"-------",VLOOKUP($BR198,'CS Protocol Def'!$B:$Q,16,FALSE),"-")</f>
        <v>-</v>
      </c>
      <c r="BY198" s="455" t="str">
        <f>IF(INDEX(BR:BR,ROW())&lt;&gt;"-------",VLOOKUP(TEXT(BIN2DEC(CONCATENATE(K198,L198,M198,N198,O198,P198,Q198,R198,S198,T198)),"#"),'Country Codes'!A:B,2,FALSE),"-")</f>
        <v>-</v>
      </c>
      <c r="BZ198" s="491" t="str">
        <f>IF(BT198=BZ$3,VLOOKUP(CONCATENATE(X198,Y198,Z198,AA198,AB198,AC198),Characters!$B$3:$F$41,5,FALSE)&amp;
VLOOKUP(CONCATENATE(AD198,AE198,AF198,AG198,AH198,AI198),Characters!$B$3:$F$41,5,FALSE)&amp;
VLOOKUP(CONCATENATE(AJ198,AK198,AL198,AM198,AN198,AO198),Characters!$B$3:$F$41,5,FALSE)&amp;
VLOOKUP(CONCATENATE(AP198,AQ198,AR198,AS198,AT198,AU198),Characters!$B$3:$F$41,5,FALSE)&amp;
VLOOKUP(CONCATENATE(AV198,AW198,AX198,AY198,AZ198,BA198),Characters!$B$3:$F$41,5,FALSE)&amp;
VLOOKUP(CONCATENATE(BB198,BC198,BD198,BE198,BF198,BG198),Characters!$B$3:$F$41,5,FALSE)&amp;
VLOOKUP(CONCATENATE(BH198,BI198,BJ198,BK198,BL198,BM198),Characters!$B$3:$F$41,5,FALSE),"-")</f>
        <v>-</v>
      </c>
      <c r="CA198" s="471" t="str">
        <f t="shared" si="223"/>
        <v>-</v>
      </c>
      <c r="CB198" s="473" t="str">
        <f t="shared" si="224"/>
        <v>-</v>
      </c>
      <c r="CC198" s="475" t="str">
        <f t="shared" si="225"/>
        <v>-</v>
      </c>
      <c r="CD198" s="476" t="str">
        <f t="shared" si="226"/>
        <v>-</v>
      </c>
      <c r="CE198" s="476" t="str">
        <f t="shared" si="227"/>
        <v>-</v>
      </c>
      <c r="CF198" s="476" t="str">
        <f t="shared" si="228"/>
        <v>-</v>
      </c>
      <c r="CG198" s="476" t="str">
        <f t="shared" si="229"/>
        <v>-</v>
      </c>
      <c r="CH198" s="478" t="str">
        <f t="shared" si="230"/>
        <v>-</v>
      </c>
      <c r="CI198" s="480" t="str">
        <f t="shared" si="231"/>
        <v>-</v>
      </c>
      <c r="CJ198" s="480" t="str">
        <f t="shared" si="232"/>
        <v>-</v>
      </c>
      <c r="CK198" s="480" t="str">
        <f t="shared" si="233"/>
        <v>-</v>
      </c>
      <c r="CL198" s="480" t="str">
        <f t="shared" si="234"/>
        <v>-</v>
      </c>
      <c r="CM198" s="482" t="str">
        <f t="shared" si="235"/>
        <v>-</v>
      </c>
      <c r="CN198" s="483" t="str">
        <f t="shared" si="236"/>
        <v>-</v>
      </c>
      <c r="CO198" s="483" t="str">
        <f t="shared" si="237"/>
        <v>-</v>
      </c>
      <c r="CP198" s="483" t="str">
        <f t="shared" si="238"/>
        <v>-</v>
      </c>
      <c r="CQ198" s="493" t="str">
        <f t="shared" si="239"/>
        <v>-</v>
      </c>
      <c r="CR198" s="487" t="str">
        <f t="shared" si="240"/>
        <v>-</v>
      </c>
      <c r="CS198" s="490" t="str">
        <f t="shared" si="241"/>
        <v>-</v>
      </c>
      <c r="CT198" s="485" t="str">
        <f t="shared" si="242"/>
        <v>-</v>
      </c>
      <c r="CU198" s="485" t="str">
        <f t="shared" si="243"/>
        <v>-</v>
      </c>
      <c r="CV198" s="489" t="str">
        <f t="shared" si="244"/>
        <v>-</v>
      </c>
    </row>
    <row r="199" spans="6:100" x14ac:dyDescent="0.2">
      <c r="F199" s="495" t="str">
        <f t="shared" si="222"/>
        <v>-</v>
      </c>
      <c r="G199" s="495">
        <f t="shared" si="251"/>
        <v>0</v>
      </c>
      <c r="I199" s="456" t="str">
        <f t="shared" si="252"/>
        <v>-</v>
      </c>
      <c r="J199" s="516" t="str">
        <f t="shared" si="245"/>
        <v>-</v>
      </c>
      <c r="K199" s="516" t="str">
        <f t="shared" si="245"/>
        <v>-</v>
      </c>
      <c r="L199" s="516" t="str">
        <f t="shared" si="245"/>
        <v>-</v>
      </c>
      <c r="M199" s="516" t="str">
        <f t="shared" si="245"/>
        <v>-</v>
      </c>
      <c r="N199" s="516" t="str">
        <f t="shared" si="245"/>
        <v>-</v>
      </c>
      <c r="O199" s="516" t="str">
        <f t="shared" si="245"/>
        <v>-</v>
      </c>
      <c r="P199" s="516" t="str">
        <f t="shared" si="245"/>
        <v>-</v>
      </c>
      <c r="Q199" s="516" t="str">
        <f t="shared" si="245"/>
        <v>-</v>
      </c>
      <c r="R199" s="516" t="str">
        <f t="shared" si="245"/>
        <v>-</v>
      </c>
      <c r="S199" s="516" t="str">
        <f t="shared" si="245"/>
        <v>-</v>
      </c>
      <c r="T199" s="516" t="str">
        <f t="shared" si="246"/>
        <v>-</v>
      </c>
      <c r="U199" s="516" t="str">
        <f t="shared" si="246"/>
        <v>-</v>
      </c>
      <c r="V199" s="516" t="str">
        <f t="shared" si="246"/>
        <v>-</v>
      </c>
      <c r="W199" s="516" t="str">
        <f t="shared" si="246"/>
        <v>-</v>
      </c>
      <c r="X199" s="516" t="str">
        <f t="shared" si="246"/>
        <v>-</v>
      </c>
      <c r="Y199" s="516" t="str">
        <f t="shared" si="246"/>
        <v>-</v>
      </c>
      <c r="Z199" s="516" t="str">
        <f t="shared" si="246"/>
        <v>-</v>
      </c>
      <c r="AA199" s="516" t="str">
        <f t="shared" si="246"/>
        <v>-</v>
      </c>
      <c r="AB199" s="516" t="str">
        <f t="shared" si="246"/>
        <v>-</v>
      </c>
      <c r="AC199" s="516" t="str">
        <f t="shared" si="246"/>
        <v>-</v>
      </c>
      <c r="AD199" s="516" t="str">
        <f t="shared" si="247"/>
        <v>-</v>
      </c>
      <c r="AE199" s="516" t="str">
        <f t="shared" si="247"/>
        <v>-</v>
      </c>
      <c r="AF199" s="516" t="str">
        <f t="shared" si="247"/>
        <v>-</v>
      </c>
      <c r="AG199" s="516" t="str">
        <f t="shared" si="247"/>
        <v>-</v>
      </c>
      <c r="AH199" s="516" t="str">
        <f t="shared" si="247"/>
        <v>-</v>
      </c>
      <c r="AI199" s="516" t="str">
        <f t="shared" si="247"/>
        <v>-</v>
      </c>
      <c r="AJ199" s="516" t="str">
        <f t="shared" si="247"/>
        <v>-</v>
      </c>
      <c r="AK199" s="516" t="str">
        <f t="shared" si="247"/>
        <v>-</v>
      </c>
      <c r="AL199" s="516" t="str">
        <f t="shared" si="247"/>
        <v>-</v>
      </c>
      <c r="AM199" s="516" t="str">
        <f t="shared" si="247"/>
        <v>-</v>
      </c>
      <c r="AN199" s="516" t="str">
        <f t="shared" si="248"/>
        <v>-</v>
      </c>
      <c r="AO199" s="516" t="str">
        <f t="shared" si="248"/>
        <v>-</v>
      </c>
      <c r="AP199" s="516" t="str">
        <f t="shared" si="248"/>
        <v>-</v>
      </c>
      <c r="AQ199" s="516" t="str">
        <f t="shared" si="248"/>
        <v>-</v>
      </c>
      <c r="AR199" s="516" t="str">
        <f t="shared" si="248"/>
        <v>-</v>
      </c>
      <c r="AS199" s="516" t="str">
        <f t="shared" si="248"/>
        <v>-</v>
      </c>
      <c r="AT199" s="516" t="str">
        <f t="shared" si="248"/>
        <v>-</v>
      </c>
      <c r="AU199" s="516" t="str">
        <f t="shared" si="248"/>
        <v>-</v>
      </c>
      <c r="AV199" s="516" t="str">
        <f t="shared" si="248"/>
        <v>-</v>
      </c>
      <c r="AW199" s="516" t="str">
        <f t="shared" si="248"/>
        <v>-</v>
      </c>
      <c r="AX199" s="516" t="str">
        <f t="shared" si="249"/>
        <v>-</v>
      </c>
      <c r="AY199" s="516" t="str">
        <f t="shared" si="249"/>
        <v>-</v>
      </c>
      <c r="AZ199" s="516" t="str">
        <f t="shared" si="249"/>
        <v>-</v>
      </c>
      <c r="BA199" s="516" t="str">
        <f t="shared" si="249"/>
        <v>-</v>
      </c>
      <c r="BB199" s="516" t="str">
        <f t="shared" si="249"/>
        <v>-</v>
      </c>
      <c r="BC199" s="516" t="str">
        <f t="shared" si="249"/>
        <v>-</v>
      </c>
      <c r="BD199" s="516" t="str">
        <f t="shared" si="249"/>
        <v>-</v>
      </c>
      <c r="BE199" s="516" t="str">
        <f t="shared" si="249"/>
        <v>-</v>
      </c>
      <c r="BF199" s="516" t="str">
        <f t="shared" si="249"/>
        <v>-</v>
      </c>
      <c r="BG199" s="516" t="str">
        <f t="shared" si="249"/>
        <v>-</v>
      </c>
      <c r="BH199" s="516" t="str">
        <f t="shared" si="250"/>
        <v>-</v>
      </c>
      <c r="BI199" s="516" t="str">
        <f t="shared" si="250"/>
        <v>-</v>
      </c>
      <c r="BJ199" s="516" t="str">
        <f t="shared" si="250"/>
        <v>-</v>
      </c>
      <c r="BK199" s="516" t="str">
        <f t="shared" si="250"/>
        <v>-</v>
      </c>
      <c r="BL199" s="516" t="str">
        <f t="shared" si="250"/>
        <v>-</v>
      </c>
      <c r="BM199" s="516" t="str">
        <f t="shared" si="250"/>
        <v>-</v>
      </c>
      <c r="BN199" s="516" t="str">
        <f t="shared" si="250"/>
        <v>-</v>
      </c>
      <c r="BO199" s="516" t="str">
        <f t="shared" si="250"/>
        <v>-</v>
      </c>
      <c r="BP199" s="516" t="str">
        <f t="shared" si="250"/>
        <v>-</v>
      </c>
      <c r="BQ199" s="516" t="str">
        <f t="shared" si="250"/>
        <v>-</v>
      </c>
      <c r="BR199" s="516" t="str">
        <f t="shared" si="253"/>
        <v>-------</v>
      </c>
      <c r="BS199" s="516" t="str">
        <f t="shared" si="254"/>
        <v>-</v>
      </c>
      <c r="BT199" s="454" t="str">
        <f>IF(INDEX(BR:BR,ROW())&lt;&gt;"-------",VLOOKUP($BR199,'CS Protocol Def'!$B:$O,12,FALSE),"-")</f>
        <v>-</v>
      </c>
      <c r="BU199" s="454" t="str">
        <f>IF(INDEX(BR:BR,ROW())&lt;&gt;"-------",VLOOKUP(INDEX(BR:BR,ROW()),'CS Protocol Def'!$B:$O,13,FALSE),"-")</f>
        <v>-</v>
      </c>
      <c r="BV199" s="454" t="str">
        <f>IF(INDEX(BR:BR,ROW())&lt;&gt;"-------",VLOOKUP($BR199,'CS Protocol Def'!$B:$P,15,FALSE),"-")</f>
        <v>-</v>
      </c>
      <c r="BW199" s="455" t="str">
        <f t="shared" si="255"/>
        <v>-</v>
      </c>
      <c r="BX199" s="515" t="str">
        <f>IF(INDEX(BR:BR,ROW())&lt;&gt;"-------",VLOOKUP($BR199,'CS Protocol Def'!$B:$Q,16,FALSE),"-")</f>
        <v>-</v>
      </c>
      <c r="BY199" s="455" t="str">
        <f>IF(INDEX(BR:BR,ROW())&lt;&gt;"-------",VLOOKUP(TEXT(BIN2DEC(CONCATENATE(K199,L199,M199,N199,O199,P199,Q199,R199,S199,T199)),"#"),'Country Codes'!A:B,2,FALSE),"-")</f>
        <v>-</v>
      </c>
      <c r="BZ199" s="491" t="str">
        <f>IF(BT199=BZ$3,VLOOKUP(CONCATENATE(X199,Y199,Z199,AA199,AB199,AC199),Characters!$B$3:$F$41,5,FALSE)&amp;
VLOOKUP(CONCATENATE(AD199,AE199,AF199,AG199,AH199,AI199),Characters!$B$3:$F$41,5,FALSE)&amp;
VLOOKUP(CONCATENATE(AJ199,AK199,AL199,AM199,AN199,AO199),Characters!$B$3:$F$41,5,FALSE)&amp;
VLOOKUP(CONCATENATE(AP199,AQ199,AR199,AS199,AT199,AU199),Characters!$B$3:$F$41,5,FALSE)&amp;
VLOOKUP(CONCATENATE(AV199,AW199,AX199,AY199,AZ199,BA199),Characters!$B$3:$F$41,5,FALSE)&amp;
VLOOKUP(CONCATENATE(BB199,BC199,BD199,BE199,BF199,BG199),Characters!$B$3:$F$41,5,FALSE)&amp;
VLOOKUP(CONCATENATE(BH199,BI199,BJ199,BK199,BL199,BM199),Characters!$B$3:$F$41,5,FALSE),"-")</f>
        <v>-</v>
      </c>
      <c r="CA199" s="471" t="str">
        <f t="shared" si="223"/>
        <v>-</v>
      </c>
      <c r="CB199" s="473" t="str">
        <f t="shared" si="224"/>
        <v>-</v>
      </c>
      <c r="CC199" s="475" t="str">
        <f t="shared" si="225"/>
        <v>-</v>
      </c>
      <c r="CD199" s="476" t="str">
        <f t="shared" si="226"/>
        <v>-</v>
      </c>
      <c r="CE199" s="476" t="str">
        <f t="shared" si="227"/>
        <v>-</v>
      </c>
      <c r="CF199" s="476" t="str">
        <f t="shared" si="228"/>
        <v>-</v>
      </c>
      <c r="CG199" s="476" t="str">
        <f t="shared" si="229"/>
        <v>-</v>
      </c>
      <c r="CH199" s="478" t="str">
        <f t="shared" si="230"/>
        <v>-</v>
      </c>
      <c r="CI199" s="480" t="str">
        <f t="shared" si="231"/>
        <v>-</v>
      </c>
      <c r="CJ199" s="480" t="str">
        <f t="shared" si="232"/>
        <v>-</v>
      </c>
      <c r="CK199" s="480" t="str">
        <f t="shared" si="233"/>
        <v>-</v>
      </c>
      <c r="CL199" s="480" t="str">
        <f t="shared" si="234"/>
        <v>-</v>
      </c>
      <c r="CM199" s="482" t="str">
        <f t="shared" si="235"/>
        <v>-</v>
      </c>
      <c r="CN199" s="483" t="str">
        <f t="shared" si="236"/>
        <v>-</v>
      </c>
      <c r="CO199" s="483" t="str">
        <f t="shared" si="237"/>
        <v>-</v>
      </c>
      <c r="CP199" s="483" t="str">
        <f t="shared" si="238"/>
        <v>-</v>
      </c>
      <c r="CQ199" s="493" t="str">
        <f t="shared" si="239"/>
        <v>-</v>
      </c>
      <c r="CR199" s="487" t="str">
        <f t="shared" si="240"/>
        <v>-</v>
      </c>
      <c r="CS199" s="490" t="str">
        <f t="shared" si="241"/>
        <v>-</v>
      </c>
      <c r="CT199" s="485" t="str">
        <f t="shared" si="242"/>
        <v>-</v>
      </c>
      <c r="CU199" s="485" t="str">
        <f t="shared" si="243"/>
        <v>-</v>
      </c>
      <c r="CV199" s="489" t="str">
        <f t="shared" si="244"/>
        <v>-</v>
      </c>
    </row>
    <row r="200" spans="6:100" x14ac:dyDescent="0.2">
      <c r="F200" s="495" t="str">
        <f t="shared" si="222"/>
        <v>-</v>
      </c>
      <c r="G200" s="495">
        <f t="shared" si="251"/>
        <v>0</v>
      </c>
      <c r="I200" s="456" t="str">
        <f t="shared" si="252"/>
        <v>-</v>
      </c>
      <c r="J200" s="516" t="str">
        <f t="shared" si="245"/>
        <v>-</v>
      </c>
      <c r="K200" s="516" t="str">
        <f t="shared" si="245"/>
        <v>-</v>
      </c>
      <c r="L200" s="516" t="str">
        <f t="shared" si="245"/>
        <v>-</v>
      </c>
      <c r="M200" s="516" t="str">
        <f t="shared" si="245"/>
        <v>-</v>
      </c>
      <c r="N200" s="516" t="str">
        <f t="shared" si="245"/>
        <v>-</v>
      </c>
      <c r="O200" s="516" t="str">
        <f t="shared" si="245"/>
        <v>-</v>
      </c>
      <c r="P200" s="516" t="str">
        <f t="shared" si="245"/>
        <v>-</v>
      </c>
      <c r="Q200" s="516" t="str">
        <f t="shared" si="245"/>
        <v>-</v>
      </c>
      <c r="R200" s="516" t="str">
        <f t="shared" si="245"/>
        <v>-</v>
      </c>
      <c r="S200" s="516" t="str">
        <f t="shared" si="245"/>
        <v>-</v>
      </c>
      <c r="T200" s="516" t="str">
        <f t="shared" si="246"/>
        <v>-</v>
      </c>
      <c r="U200" s="516" t="str">
        <f t="shared" si="246"/>
        <v>-</v>
      </c>
      <c r="V200" s="516" t="str">
        <f t="shared" si="246"/>
        <v>-</v>
      </c>
      <c r="W200" s="516" t="str">
        <f t="shared" si="246"/>
        <v>-</v>
      </c>
      <c r="X200" s="516" t="str">
        <f t="shared" si="246"/>
        <v>-</v>
      </c>
      <c r="Y200" s="516" t="str">
        <f t="shared" si="246"/>
        <v>-</v>
      </c>
      <c r="Z200" s="516" t="str">
        <f t="shared" si="246"/>
        <v>-</v>
      </c>
      <c r="AA200" s="516" t="str">
        <f t="shared" si="246"/>
        <v>-</v>
      </c>
      <c r="AB200" s="516" t="str">
        <f t="shared" si="246"/>
        <v>-</v>
      </c>
      <c r="AC200" s="516" t="str">
        <f t="shared" si="246"/>
        <v>-</v>
      </c>
      <c r="AD200" s="516" t="str">
        <f t="shared" si="247"/>
        <v>-</v>
      </c>
      <c r="AE200" s="516" t="str">
        <f t="shared" si="247"/>
        <v>-</v>
      </c>
      <c r="AF200" s="516" t="str">
        <f t="shared" si="247"/>
        <v>-</v>
      </c>
      <c r="AG200" s="516" t="str">
        <f t="shared" si="247"/>
        <v>-</v>
      </c>
      <c r="AH200" s="516" t="str">
        <f t="shared" si="247"/>
        <v>-</v>
      </c>
      <c r="AI200" s="516" t="str">
        <f t="shared" si="247"/>
        <v>-</v>
      </c>
      <c r="AJ200" s="516" t="str">
        <f t="shared" si="247"/>
        <v>-</v>
      </c>
      <c r="AK200" s="516" t="str">
        <f t="shared" si="247"/>
        <v>-</v>
      </c>
      <c r="AL200" s="516" t="str">
        <f t="shared" si="247"/>
        <v>-</v>
      </c>
      <c r="AM200" s="516" t="str">
        <f t="shared" si="247"/>
        <v>-</v>
      </c>
      <c r="AN200" s="516" t="str">
        <f t="shared" si="248"/>
        <v>-</v>
      </c>
      <c r="AO200" s="516" t="str">
        <f t="shared" si="248"/>
        <v>-</v>
      </c>
      <c r="AP200" s="516" t="str">
        <f t="shared" si="248"/>
        <v>-</v>
      </c>
      <c r="AQ200" s="516" t="str">
        <f t="shared" si="248"/>
        <v>-</v>
      </c>
      <c r="AR200" s="516" t="str">
        <f t="shared" si="248"/>
        <v>-</v>
      </c>
      <c r="AS200" s="516" t="str">
        <f t="shared" si="248"/>
        <v>-</v>
      </c>
      <c r="AT200" s="516" t="str">
        <f t="shared" si="248"/>
        <v>-</v>
      </c>
      <c r="AU200" s="516" t="str">
        <f t="shared" si="248"/>
        <v>-</v>
      </c>
      <c r="AV200" s="516" t="str">
        <f t="shared" si="248"/>
        <v>-</v>
      </c>
      <c r="AW200" s="516" t="str">
        <f t="shared" si="248"/>
        <v>-</v>
      </c>
      <c r="AX200" s="516" t="str">
        <f t="shared" si="249"/>
        <v>-</v>
      </c>
      <c r="AY200" s="516" t="str">
        <f t="shared" si="249"/>
        <v>-</v>
      </c>
      <c r="AZ200" s="516" t="str">
        <f t="shared" si="249"/>
        <v>-</v>
      </c>
      <c r="BA200" s="516" t="str">
        <f t="shared" si="249"/>
        <v>-</v>
      </c>
      <c r="BB200" s="516" t="str">
        <f t="shared" si="249"/>
        <v>-</v>
      </c>
      <c r="BC200" s="516" t="str">
        <f t="shared" si="249"/>
        <v>-</v>
      </c>
      <c r="BD200" s="516" t="str">
        <f t="shared" si="249"/>
        <v>-</v>
      </c>
      <c r="BE200" s="516" t="str">
        <f t="shared" si="249"/>
        <v>-</v>
      </c>
      <c r="BF200" s="516" t="str">
        <f t="shared" si="249"/>
        <v>-</v>
      </c>
      <c r="BG200" s="516" t="str">
        <f t="shared" si="249"/>
        <v>-</v>
      </c>
      <c r="BH200" s="516" t="str">
        <f t="shared" si="250"/>
        <v>-</v>
      </c>
      <c r="BI200" s="516" t="str">
        <f t="shared" si="250"/>
        <v>-</v>
      </c>
      <c r="BJ200" s="516" t="str">
        <f t="shared" si="250"/>
        <v>-</v>
      </c>
      <c r="BK200" s="516" t="str">
        <f t="shared" si="250"/>
        <v>-</v>
      </c>
      <c r="BL200" s="516" t="str">
        <f t="shared" si="250"/>
        <v>-</v>
      </c>
      <c r="BM200" s="516" t="str">
        <f t="shared" si="250"/>
        <v>-</v>
      </c>
      <c r="BN200" s="516" t="str">
        <f t="shared" si="250"/>
        <v>-</v>
      </c>
      <c r="BO200" s="516" t="str">
        <f t="shared" si="250"/>
        <v>-</v>
      </c>
      <c r="BP200" s="516" t="str">
        <f t="shared" si="250"/>
        <v>-</v>
      </c>
      <c r="BQ200" s="516" t="str">
        <f t="shared" si="250"/>
        <v>-</v>
      </c>
      <c r="BR200" s="516" t="str">
        <f t="shared" si="253"/>
        <v>-------</v>
      </c>
      <c r="BS200" s="516" t="str">
        <f t="shared" si="254"/>
        <v>-</v>
      </c>
      <c r="BT200" s="454" t="str">
        <f>IF(INDEX(BR:BR,ROW())&lt;&gt;"-------",VLOOKUP($BR200,'CS Protocol Def'!$B:$O,12,FALSE),"-")</f>
        <v>-</v>
      </c>
      <c r="BU200" s="454" t="str">
        <f>IF(INDEX(BR:BR,ROW())&lt;&gt;"-------",VLOOKUP(INDEX(BR:BR,ROW()),'CS Protocol Def'!$B:$O,13,FALSE),"-")</f>
        <v>-</v>
      </c>
      <c r="BV200" s="454" t="str">
        <f>IF(INDEX(BR:BR,ROW())&lt;&gt;"-------",VLOOKUP($BR200,'CS Protocol Def'!$B:$P,15,FALSE),"-")</f>
        <v>-</v>
      </c>
      <c r="BW200" s="455" t="str">
        <f t="shared" si="255"/>
        <v>-</v>
      </c>
      <c r="BX200" s="515" t="str">
        <f>IF(INDEX(BR:BR,ROW())&lt;&gt;"-------",VLOOKUP($BR200,'CS Protocol Def'!$B:$Q,16,FALSE),"-")</f>
        <v>-</v>
      </c>
      <c r="BY200" s="455" t="str">
        <f>IF(INDEX(BR:BR,ROW())&lt;&gt;"-------",VLOOKUP(TEXT(BIN2DEC(CONCATENATE(K200,L200,M200,N200,O200,P200,Q200,R200,S200,T200)),"#"),'Country Codes'!A:B,2,FALSE),"-")</f>
        <v>-</v>
      </c>
      <c r="BZ200" s="491" t="str">
        <f>IF(BT200=BZ$3,VLOOKUP(CONCATENATE(X200,Y200,Z200,AA200,AB200,AC200),Characters!$B$3:$F$41,5,FALSE)&amp;
VLOOKUP(CONCATENATE(AD200,AE200,AF200,AG200,AH200,AI200),Characters!$B$3:$F$41,5,FALSE)&amp;
VLOOKUP(CONCATENATE(AJ200,AK200,AL200,AM200,AN200,AO200),Characters!$B$3:$F$41,5,FALSE)&amp;
VLOOKUP(CONCATENATE(AP200,AQ200,AR200,AS200,AT200,AU200),Characters!$B$3:$F$41,5,FALSE)&amp;
VLOOKUP(CONCATENATE(AV200,AW200,AX200,AY200,AZ200,BA200),Characters!$B$3:$F$41,5,FALSE)&amp;
VLOOKUP(CONCATENATE(BB200,BC200,BD200,BE200,BF200,BG200),Characters!$B$3:$F$41,5,FALSE)&amp;
VLOOKUP(CONCATENATE(BH200,BI200,BJ200,BK200,BL200,BM200),Characters!$B$3:$F$41,5,FALSE),"-")</f>
        <v>-</v>
      </c>
      <c r="CA200" s="471" t="str">
        <f t="shared" si="223"/>
        <v>-</v>
      </c>
      <c r="CB200" s="473" t="str">
        <f t="shared" si="224"/>
        <v>-</v>
      </c>
      <c r="CC200" s="475" t="str">
        <f t="shared" si="225"/>
        <v>-</v>
      </c>
      <c r="CD200" s="476" t="str">
        <f t="shared" si="226"/>
        <v>-</v>
      </c>
      <c r="CE200" s="476" t="str">
        <f t="shared" si="227"/>
        <v>-</v>
      </c>
      <c r="CF200" s="476" t="str">
        <f t="shared" si="228"/>
        <v>-</v>
      </c>
      <c r="CG200" s="476" t="str">
        <f t="shared" si="229"/>
        <v>-</v>
      </c>
      <c r="CH200" s="478" t="str">
        <f t="shared" si="230"/>
        <v>-</v>
      </c>
      <c r="CI200" s="480" t="str">
        <f t="shared" si="231"/>
        <v>-</v>
      </c>
      <c r="CJ200" s="480" t="str">
        <f t="shared" si="232"/>
        <v>-</v>
      </c>
      <c r="CK200" s="480" t="str">
        <f t="shared" si="233"/>
        <v>-</v>
      </c>
      <c r="CL200" s="480" t="str">
        <f t="shared" si="234"/>
        <v>-</v>
      </c>
      <c r="CM200" s="482" t="str">
        <f t="shared" si="235"/>
        <v>-</v>
      </c>
      <c r="CN200" s="483" t="str">
        <f t="shared" si="236"/>
        <v>-</v>
      </c>
      <c r="CO200" s="483" t="str">
        <f t="shared" si="237"/>
        <v>-</v>
      </c>
      <c r="CP200" s="483" t="str">
        <f t="shared" si="238"/>
        <v>-</v>
      </c>
      <c r="CQ200" s="493" t="str">
        <f t="shared" si="239"/>
        <v>-</v>
      </c>
      <c r="CR200" s="487" t="str">
        <f t="shared" si="240"/>
        <v>-</v>
      </c>
      <c r="CS200" s="490" t="str">
        <f t="shared" si="241"/>
        <v>-</v>
      </c>
      <c r="CT200" s="485" t="str">
        <f t="shared" si="242"/>
        <v>-</v>
      </c>
      <c r="CU200" s="485" t="str">
        <f t="shared" si="243"/>
        <v>-</v>
      </c>
      <c r="CV200" s="489" t="str">
        <f t="shared" si="244"/>
        <v>-</v>
      </c>
    </row>
    <row r="201" spans="6:100" x14ac:dyDescent="0.2">
      <c r="F201" s="495" t="str">
        <f t="shared" si="222"/>
        <v>-</v>
      </c>
      <c r="G201" s="495">
        <f t="shared" si="251"/>
        <v>0</v>
      </c>
      <c r="I201" s="456" t="str">
        <f t="shared" si="252"/>
        <v>-</v>
      </c>
      <c r="J201" s="516" t="str">
        <f t="shared" si="245"/>
        <v>-</v>
      </c>
      <c r="K201" s="516" t="str">
        <f t="shared" si="245"/>
        <v>-</v>
      </c>
      <c r="L201" s="516" t="str">
        <f t="shared" si="245"/>
        <v>-</v>
      </c>
      <c r="M201" s="516" t="str">
        <f t="shared" si="245"/>
        <v>-</v>
      </c>
      <c r="N201" s="516" t="str">
        <f t="shared" si="245"/>
        <v>-</v>
      </c>
      <c r="O201" s="516" t="str">
        <f t="shared" si="245"/>
        <v>-</v>
      </c>
      <c r="P201" s="516" t="str">
        <f t="shared" si="245"/>
        <v>-</v>
      </c>
      <c r="Q201" s="516" t="str">
        <f t="shared" si="245"/>
        <v>-</v>
      </c>
      <c r="R201" s="516" t="str">
        <f t="shared" si="245"/>
        <v>-</v>
      </c>
      <c r="S201" s="516" t="str">
        <f t="shared" si="245"/>
        <v>-</v>
      </c>
      <c r="T201" s="516" t="str">
        <f t="shared" si="246"/>
        <v>-</v>
      </c>
      <c r="U201" s="516" t="str">
        <f t="shared" si="246"/>
        <v>-</v>
      </c>
      <c r="V201" s="516" t="str">
        <f t="shared" si="246"/>
        <v>-</v>
      </c>
      <c r="W201" s="516" t="str">
        <f t="shared" si="246"/>
        <v>-</v>
      </c>
      <c r="X201" s="516" t="str">
        <f t="shared" si="246"/>
        <v>-</v>
      </c>
      <c r="Y201" s="516" t="str">
        <f t="shared" si="246"/>
        <v>-</v>
      </c>
      <c r="Z201" s="516" t="str">
        <f t="shared" si="246"/>
        <v>-</v>
      </c>
      <c r="AA201" s="516" t="str">
        <f t="shared" si="246"/>
        <v>-</v>
      </c>
      <c r="AB201" s="516" t="str">
        <f t="shared" si="246"/>
        <v>-</v>
      </c>
      <c r="AC201" s="516" t="str">
        <f t="shared" si="246"/>
        <v>-</v>
      </c>
      <c r="AD201" s="516" t="str">
        <f t="shared" si="247"/>
        <v>-</v>
      </c>
      <c r="AE201" s="516" t="str">
        <f t="shared" si="247"/>
        <v>-</v>
      </c>
      <c r="AF201" s="516" t="str">
        <f t="shared" si="247"/>
        <v>-</v>
      </c>
      <c r="AG201" s="516" t="str">
        <f t="shared" si="247"/>
        <v>-</v>
      </c>
      <c r="AH201" s="516" t="str">
        <f t="shared" si="247"/>
        <v>-</v>
      </c>
      <c r="AI201" s="516" t="str">
        <f t="shared" si="247"/>
        <v>-</v>
      </c>
      <c r="AJ201" s="516" t="str">
        <f t="shared" si="247"/>
        <v>-</v>
      </c>
      <c r="AK201" s="516" t="str">
        <f t="shared" si="247"/>
        <v>-</v>
      </c>
      <c r="AL201" s="516" t="str">
        <f t="shared" si="247"/>
        <v>-</v>
      </c>
      <c r="AM201" s="516" t="str">
        <f t="shared" si="247"/>
        <v>-</v>
      </c>
      <c r="AN201" s="516" t="str">
        <f t="shared" si="248"/>
        <v>-</v>
      </c>
      <c r="AO201" s="516" t="str">
        <f t="shared" si="248"/>
        <v>-</v>
      </c>
      <c r="AP201" s="516" t="str">
        <f t="shared" si="248"/>
        <v>-</v>
      </c>
      <c r="AQ201" s="516" t="str">
        <f t="shared" si="248"/>
        <v>-</v>
      </c>
      <c r="AR201" s="516" t="str">
        <f t="shared" si="248"/>
        <v>-</v>
      </c>
      <c r="AS201" s="516" t="str">
        <f t="shared" si="248"/>
        <v>-</v>
      </c>
      <c r="AT201" s="516" t="str">
        <f t="shared" si="248"/>
        <v>-</v>
      </c>
      <c r="AU201" s="516" t="str">
        <f t="shared" si="248"/>
        <v>-</v>
      </c>
      <c r="AV201" s="516" t="str">
        <f t="shared" si="248"/>
        <v>-</v>
      </c>
      <c r="AW201" s="516" t="str">
        <f t="shared" si="248"/>
        <v>-</v>
      </c>
      <c r="AX201" s="516" t="str">
        <f t="shared" si="249"/>
        <v>-</v>
      </c>
      <c r="AY201" s="516" t="str">
        <f t="shared" si="249"/>
        <v>-</v>
      </c>
      <c r="AZ201" s="516" t="str">
        <f t="shared" si="249"/>
        <v>-</v>
      </c>
      <c r="BA201" s="516" t="str">
        <f t="shared" si="249"/>
        <v>-</v>
      </c>
      <c r="BB201" s="516" t="str">
        <f t="shared" si="249"/>
        <v>-</v>
      </c>
      <c r="BC201" s="516" t="str">
        <f t="shared" si="249"/>
        <v>-</v>
      </c>
      <c r="BD201" s="516" t="str">
        <f t="shared" si="249"/>
        <v>-</v>
      </c>
      <c r="BE201" s="516" t="str">
        <f t="shared" si="249"/>
        <v>-</v>
      </c>
      <c r="BF201" s="516" t="str">
        <f t="shared" si="249"/>
        <v>-</v>
      </c>
      <c r="BG201" s="516" t="str">
        <f t="shared" si="249"/>
        <v>-</v>
      </c>
      <c r="BH201" s="516" t="str">
        <f t="shared" si="250"/>
        <v>-</v>
      </c>
      <c r="BI201" s="516" t="str">
        <f t="shared" si="250"/>
        <v>-</v>
      </c>
      <c r="BJ201" s="516" t="str">
        <f t="shared" si="250"/>
        <v>-</v>
      </c>
      <c r="BK201" s="516" t="str">
        <f t="shared" si="250"/>
        <v>-</v>
      </c>
      <c r="BL201" s="516" t="str">
        <f t="shared" si="250"/>
        <v>-</v>
      </c>
      <c r="BM201" s="516" t="str">
        <f t="shared" si="250"/>
        <v>-</v>
      </c>
      <c r="BN201" s="516" t="str">
        <f t="shared" si="250"/>
        <v>-</v>
      </c>
      <c r="BO201" s="516" t="str">
        <f t="shared" si="250"/>
        <v>-</v>
      </c>
      <c r="BP201" s="516" t="str">
        <f t="shared" si="250"/>
        <v>-</v>
      </c>
      <c r="BQ201" s="516" t="str">
        <f t="shared" si="250"/>
        <v>-</v>
      </c>
      <c r="BR201" s="516" t="str">
        <f t="shared" si="253"/>
        <v>-------</v>
      </c>
      <c r="BS201" s="516" t="str">
        <f t="shared" si="254"/>
        <v>-</v>
      </c>
      <c r="BT201" s="454" t="str">
        <f>IF(INDEX(BR:BR,ROW())&lt;&gt;"-------",VLOOKUP($BR201,'CS Protocol Def'!$B:$O,12,FALSE),"-")</f>
        <v>-</v>
      </c>
      <c r="BU201" s="454" t="str">
        <f>IF(INDEX(BR:BR,ROW())&lt;&gt;"-------",VLOOKUP(INDEX(BR:BR,ROW()),'CS Protocol Def'!$B:$O,13,FALSE),"-")</f>
        <v>-</v>
      </c>
      <c r="BV201" s="454" t="str">
        <f>IF(INDEX(BR:BR,ROW())&lt;&gt;"-------",VLOOKUP($BR201,'CS Protocol Def'!$B:$P,15,FALSE),"-")</f>
        <v>-</v>
      </c>
      <c r="BW201" s="455" t="str">
        <f t="shared" si="255"/>
        <v>-</v>
      </c>
      <c r="BX201" s="515" t="str">
        <f>IF(INDEX(BR:BR,ROW())&lt;&gt;"-------",VLOOKUP($BR201,'CS Protocol Def'!$B:$Q,16,FALSE),"-")</f>
        <v>-</v>
      </c>
      <c r="BY201" s="455" t="str">
        <f>IF(INDEX(BR:BR,ROW())&lt;&gt;"-------",VLOOKUP(TEXT(BIN2DEC(CONCATENATE(K201,L201,M201,N201,O201,P201,Q201,R201,S201,T201)),"#"),'Country Codes'!A:B,2,FALSE),"-")</f>
        <v>-</v>
      </c>
      <c r="BZ201" s="491" t="str">
        <f>IF(BT201=BZ$3,VLOOKUP(CONCATENATE(X201,Y201,Z201,AA201,AB201,AC201),Characters!$B$3:$F$41,5,FALSE)&amp;
VLOOKUP(CONCATENATE(AD201,AE201,AF201,AG201,AH201,AI201),Characters!$B$3:$F$41,5,FALSE)&amp;
VLOOKUP(CONCATENATE(AJ201,AK201,AL201,AM201,AN201,AO201),Characters!$B$3:$F$41,5,FALSE)&amp;
VLOOKUP(CONCATENATE(AP201,AQ201,AR201,AS201,AT201,AU201),Characters!$B$3:$F$41,5,FALSE)&amp;
VLOOKUP(CONCATENATE(AV201,AW201,AX201,AY201,AZ201,BA201),Characters!$B$3:$F$41,5,FALSE)&amp;
VLOOKUP(CONCATENATE(BB201,BC201,BD201,BE201,BF201,BG201),Characters!$B$3:$F$41,5,FALSE)&amp;
VLOOKUP(CONCATENATE(BH201,BI201,BJ201,BK201,BL201,BM201),Characters!$B$3:$F$41,5,FALSE),"-")</f>
        <v>-</v>
      </c>
      <c r="CA201" s="471" t="str">
        <f t="shared" si="223"/>
        <v>-</v>
      </c>
      <c r="CB201" s="473" t="str">
        <f t="shared" si="224"/>
        <v>-</v>
      </c>
      <c r="CC201" s="475" t="str">
        <f t="shared" si="225"/>
        <v>-</v>
      </c>
      <c r="CD201" s="476" t="str">
        <f t="shared" si="226"/>
        <v>-</v>
      </c>
      <c r="CE201" s="476" t="str">
        <f t="shared" si="227"/>
        <v>-</v>
      </c>
      <c r="CF201" s="476" t="str">
        <f t="shared" si="228"/>
        <v>-</v>
      </c>
      <c r="CG201" s="476" t="str">
        <f t="shared" si="229"/>
        <v>-</v>
      </c>
      <c r="CH201" s="478" t="str">
        <f t="shared" si="230"/>
        <v>-</v>
      </c>
      <c r="CI201" s="480" t="str">
        <f t="shared" si="231"/>
        <v>-</v>
      </c>
      <c r="CJ201" s="480" t="str">
        <f t="shared" si="232"/>
        <v>-</v>
      </c>
      <c r="CK201" s="480" t="str">
        <f t="shared" si="233"/>
        <v>-</v>
      </c>
      <c r="CL201" s="480" t="str">
        <f t="shared" si="234"/>
        <v>-</v>
      </c>
      <c r="CM201" s="482" t="str">
        <f t="shared" si="235"/>
        <v>-</v>
      </c>
      <c r="CN201" s="483" t="str">
        <f t="shared" si="236"/>
        <v>-</v>
      </c>
      <c r="CO201" s="483" t="str">
        <f t="shared" si="237"/>
        <v>-</v>
      </c>
      <c r="CP201" s="483" t="str">
        <f t="shared" si="238"/>
        <v>-</v>
      </c>
      <c r="CQ201" s="493" t="str">
        <f t="shared" si="239"/>
        <v>-</v>
      </c>
      <c r="CR201" s="487" t="str">
        <f t="shared" si="240"/>
        <v>-</v>
      </c>
      <c r="CS201" s="490" t="str">
        <f t="shared" si="241"/>
        <v>-</v>
      </c>
      <c r="CT201" s="485" t="str">
        <f t="shared" si="242"/>
        <v>-</v>
      </c>
      <c r="CU201" s="485" t="str">
        <f t="shared" si="243"/>
        <v>-</v>
      </c>
      <c r="CV201" s="489" t="str">
        <f t="shared" si="244"/>
        <v>-</v>
      </c>
    </row>
    <row r="202" spans="6:100" x14ac:dyDescent="0.2">
      <c r="F202" s="495" t="str">
        <f t="shared" si="222"/>
        <v>-</v>
      </c>
      <c r="G202" s="495">
        <f t="shared" si="251"/>
        <v>0</v>
      </c>
      <c r="I202" s="456" t="str">
        <f t="shared" si="252"/>
        <v>-</v>
      </c>
      <c r="J202" s="516" t="str">
        <f t="shared" si="245"/>
        <v>-</v>
      </c>
      <c r="K202" s="516" t="str">
        <f t="shared" si="245"/>
        <v>-</v>
      </c>
      <c r="L202" s="516" t="str">
        <f t="shared" si="245"/>
        <v>-</v>
      </c>
      <c r="M202" s="516" t="str">
        <f t="shared" si="245"/>
        <v>-</v>
      </c>
      <c r="N202" s="516" t="str">
        <f t="shared" si="245"/>
        <v>-</v>
      </c>
      <c r="O202" s="516" t="str">
        <f t="shared" si="245"/>
        <v>-</v>
      </c>
      <c r="P202" s="516" t="str">
        <f t="shared" si="245"/>
        <v>-</v>
      </c>
      <c r="Q202" s="516" t="str">
        <f t="shared" si="245"/>
        <v>-</v>
      </c>
      <c r="R202" s="516" t="str">
        <f t="shared" si="245"/>
        <v>-</v>
      </c>
      <c r="S202" s="516" t="str">
        <f t="shared" si="245"/>
        <v>-</v>
      </c>
      <c r="T202" s="516" t="str">
        <f t="shared" si="246"/>
        <v>-</v>
      </c>
      <c r="U202" s="516" t="str">
        <f t="shared" si="246"/>
        <v>-</v>
      </c>
      <c r="V202" s="516" t="str">
        <f t="shared" si="246"/>
        <v>-</v>
      </c>
      <c r="W202" s="516" t="str">
        <f t="shared" si="246"/>
        <v>-</v>
      </c>
      <c r="X202" s="516" t="str">
        <f t="shared" si="246"/>
        <v>-</v>
      </c>
      <c r="Y202" s="516" t="str">
        <f t="shared" si="246"/>
        <v>-</v>
      </c>
      <c r="Z202" s="516" t="str">
        <f t="shared" si="246"/>
        <v>-</v>
      </c>
      <c r="AA202" s="516" t="str">
        <f t="shared" si="246"/>
        <v>-</v>
      </c>
      <c r="AB202" s="516" t="str">
        <f t="shared" si="246"/>
        <v>-</v>
      </c>
      <c r="AC202" s="516" t="str">
        <f t="shared" si="246"/>
        <v>-</v>
      </c>
      <c r="AD202" s="516" t="str">
        <f t="shared" si="247"/>
        <v>-</v>
      </c>
      <c r="AE202" s="516" t="str">
        <f t="shared" si="247"/>
        <v>-</v>
      </c>
      <c r="AF202" s="516" t="str">
        <f t="shared" si="247"/>
        <v>-</v>
      </c>
      <c r="AG202" s="516" t="str">
        <f t="shared" si="247"/>
        <v>-</v>
      </c>
      <c r="AH202" s="516" t="str">
        <f t="shared" si="247"/>
        <v>-</v>
      </c>
      <c r="AI202" s="516" t="str">
        <f t="shared" si="247"/>
        <v>-</v>
      </c>
      <c r="AJ202" s="516" t="str">
        <f t="shared" si="247"/>
        <v>-</v>
      </c>
      <c r="AK202" s="516" t="str">
        <f t="shared" si="247"/>
        <v>-</v>
      </c>
      <c r="AL202" s="516" t="str">
        <f t="shared" si="247"/>
        <v>-</v>
      </c>
      <c r="AM202" s="516" t="str">
        <f t="shared" si="247"/>
        <v>-</v>
      </c>
      <c r="AN202" s="516" t="str">
        <f t="shared" si="248"/>
        <v>-</v>
      </c>
      <c r="AO202" s="516" t="str">
        <f t="shared" si="248"/>
        <v>-</v>
      </c>
      <c r="AP202" s="516" t="str">
        <f t="shared" si="248"/>
        <v>-</v>
      </c>
      <c r="AQ202" s="516" t="str">
        <f t="shared" si="248"/>
        <v>-</v>
      </c>
      <c r="AR202" s="516" t="str">
        <f t="shared" si="248"/>
        <v>-</v>
      </c>
      <c r="AS202" s="516" t="str">
        <f t="shared" si="248"/>
        <v>-</v>
      </c>
      <c r="AT202" s="516" t="str">
        <f t="shared" si="248"/>
        <v>-</v>
      </c>
      <c r="AU202" s="516" t="str">
        <f t="shared" si="248"/>
        <v>-</v>
      </c>
      <c r="AV202" s="516" t="str">
        <f t="shared" si="248"/>
        <v>-</v>
      </c>
      <c r="AW202" s="516" t="str">
        <f t="shared" si="248"/>
        <v>-</v>
      </c>
      <c r="AX202" s="516" t="str">
        <f t="shared" si="249"/>
        <v>-</v>
      </c>
      <c r="AY202" s="516" t="str">
        <f t="shared" si="249"/>
        <v>-</v>
      </c>
      <c r="AZ202" s="516" t="str">
        <f t="shared" si="249"/>
        <v>-</v>
      </c>
      <c r="BA202" s="516" t="str">
        <f t="shared" si="249"/>
        <v>-</v>
      </c>
      <c r="BB202" s="516" t="str">
        <f t="shared" si="249"/>
        <v>-</v>
      </c>
      <c r="BC202" s="516" t="str">
        <f t="shared" si="249"/>
        <v>-</v>
      </c>
      <c r="BD202" s="516" t="str">
        <f t="shared" si="249"/>
        <v>-</v>
      </c>
      <c r="BE202" s="516" t="str">
        <f t="shared" si="249"/>
        <v>-</v>
      </c>
      <c r="BF202" s="516" t="str">
        <f t="shared" si="249"/>
        <v>-</v>
      </c>
      <c r="BG202" s="516" t="str">
        <f t="shared" si="249"/>
        <v>-</v>
      </c>
      <c r="BH202" s="516" t="str">
        <f t="shared" si="250"/>
        <v>-</v>
      </c>
      <c r="BI202" s="516" t="str">
        <f t="shared" si="250"/>
        <v>-</v>
      </c>
      <c r="BJ202" s="516" t="str">
        <f t="shared" si="250"/>
        <v>-</v>
      </c>
      <c r="BK202" s="516" t="str">
        <f t="shared" si="250"/>
        <v>-</v>
      </c>
      <c r="BL202" s="516" t="str">
        <f t="shared" si="250"/>
        <v>-</v>
      </c>
      <c r="BM202" s="516" t="str">
        <f t="shared" si="250"/>
        <v>-</v>
      </c>
      <c r="BN202" s="516" t="str">
        <f t="shared" si="250"/>
        <v>-</v>
      </c>
      <c r="BO202" s="516" t="str">
        <f t="shared" si="250"/>
        <v>-</v>
      </c>
      <c r="BP202" s="516" t="str">
        <f t="shared" si="250"/>
        <v>-</v>
      </c>
      <c r="BQ202" s="516" t="str">
        <f t="shared" si="250"/>
        <v>-</v>
      </c>
      <c r="BR202" s="516" t="str">
        <f t="shared" si="253"/>
        <v>-------</v>
      </c>
      <c r="BS202" s="516" t="str">
        <f t="shared" si="254"/>
        <v>-</v>
      </c>
      <c r="BT202" s="454" t="str">
        <f>IF(INDEX(BR:BR,ROW())&lt;&gt;"-------",VLOOKUP($BR202,'CS Protocol Def'!$B:$O,12,FALSE),"-")</f>
        <v>-</v>
      </c>
      <c r="BU202" s="454" t="str">
        <f>IF(INDEX(BR:BR,ROW())&lt;&gt;"-------",VLOOKUP(INDEX(BR:BR,ROW()),'CS Protocol Def'!$B:$O,13,FALSE),"-")</f>
        <v>-</v>
      </c>
      <c r="BV202" s="454" t="str">
        <f>IF(INDEX(BR:BR,ROW())&lt;&gt;"-------",VLOOKUP($BR202,'CS Protocol Def'!$B:$P,15,FALSE),"-")</f>
        <v>-</v>
      </c>
      <c r="BW202" s="455" t="str">
        <f t="shared" si="255"/>
        <v>-</v>
      </c>
      <c r="BX202" s="515" t="str">
        <f>IF(INDEX(BR:BR,ROW())&lt;&gt;"-------",VLOOKUP($BR202,'CS Protocol Def'!$B:$Q,16,FALSE),"-")</f>
        <v>-</v>
      </c>
      <c r="BY202" s="455" t="str">
        <f>IF(INDEX(BR:BR,ROW())&lt;&gt;"-------",VLOOKUP(TEXT(BIN2DEC(CONCATENATE(K202,L202,M202,N202,O202,P202,Q202,R202,S202,T202)),"#"),'Country Codes'!A:B,2,FALSE),"-")</f>
        <v>-</v>
      </c>
      <c r="BZ202" s="491" t="str">
        <f>IF(BT202=BZ$3,VLOOKUP(CONCATENATE(X202,Y202,Z202,AA202,AB202,AC202),Characters!$B$3:$F$41,5,FALSE)&amp;
VLOOKUP(CONCATENATE(AD202,AE202,AF202,AG202,AH202,AI202),Characters!$B$3:$F$41,5,FALSE)&amp;
VLOOKUP(CONCATENATE(AJ202,AK202,AL202,AM202,AN202,AO202),Characters!$B$3:$F$41,5,FALSE)&amp;
VLOOKUP(CONCATENATE(AP202,AQ202,AR202,AS202,AT202,AU202),Characters!$B$3:$F$41,5,FALSE)&amp;
VLOOKUP(CONCATENATE(AV202,AW202,AX202,AY202,AZ202,BA202),Characters!$B$3:$F$41,5,FALSE)&amp;
VLOOKUP(CONCATENATE(BB202,BC202,BD202,BE202,BF202,BG202),Characters!$B$3:$F$41,5,FALSE)&amp;
VLOOKUP(CONCATENATE(BH202,BI202,BJ202,BK202,BL202,BM202),Characters!$B$3:$F$41,5,FALSE),"-")</f>
        <v>-</v>
      </c>
      <c r="CA202" s="471" t="str">
        <f t="shared" si="223"/>
        <v>-</v>
      </c>
      <c r="CB202" s="473" t="str">
        <f t="shared" si="224"/>
        <v>-</v>
      </c>
      <c r="CC202" s="475" t="str">
        <f t="shared" si="225"/>
        <v>-</v>
      </c>
      <c r="CD202" s="476" t="str">
        <f t="shared" si="226"/>
        <v>-</v>
      </c>
      <c r="CE202" s="476" t="str">
        <f t="shared" si="227"/>
        <v>-</v>
      </c>
      <c r="CF202" s="476" t="str">
        <f t="shared" si="228"/>
        <v>-</v>
      </c>
      <c r="CG202" s="476" t="str">
        <f t="shared" si="229"/>
        <v>-</v>
      </c>
      <c r="CH202" s="478" t="str">
        <f t="shared" si="230"/>
        <v>-</v>
      </c>
      <c r="CI202" s="480" t="str">
        <f t="shared" si="231"/>
        <v>-</v>
      </c>
      <c r="CJ202" s="480" t="str">
        <f t="shared" si="232"/>
        <v>-</v>
      </c>
      <c r="CK202" s="480" t="str">
        <f t="shared" si="233"/>
        <v>-</v>
      </c>
      <c r="CL202" s="480" t="str">
        <f t="shared" si="234"/>
        <v>-</v>
      </c>
      <c r="CM202" s="482" t="str">
        <f t="shared" si="235"/>
        <v>-</v>
      </c>
      <c r="CN202" s="483" t="str">
        <f t="shared" si="236"/>
        <v>-</v>
      </c>
      <c r="CO202" s="483" t="str">
        <f t="shared" si="237"/>
        <v>-</v>
      </c>
      <c r="CP202" s="483" t="str">
        <f t="shared" si="238"/>
        <v>-</v>
      </c>
      <c r="CQ202" s="493" t="str">
        <f t="shared" si="239"/>
        <v>-</v>
      </c>
      <c r="CR202" s="487" t="str">
        <f t="shared" si="240"/>
        <v>-</v>
      </c>
      <c r="CS202" s="490" t="str">
        <f t="shared" si="241"/>
        <v>-</v>
      </c>
      <c r="CT202" s="485" t="str">
        <f t="shared" si="242"/>
        <v>-</v>
      </c>
      <c r="CU202" s="485" t="str">
        <f t="shared" si="243"/>
        <v>-</v>
      </c>
      <c r="CV202" s="489" t="str">
        <f t="shared" si="244"/>
        <v>-</v>
      </c>
    </row>
    <row r="203" spans="6:100" x14ac:dyDescent="0.2">
      <c r="F203" s="495" t="str">
        <f t="shared" si="222"/>
        <v>-</v>
      </c>
      <c r="G203" s="495">
        <f t="shared" si="251"/>
        <v>0</v>
      </c>
      <c r="I203" s="456" t="str">
        <f t="shared" si="252"/>
        <v>-</v>
      </c>
      <c r="J203" s="516" t="str">
        <f t="shared" si="245"/>
        <v>-</v>
      </c>
      <c r="K203" s="516" t="str">
        <f t="shared" si="245"/>
        <v>-</v>
      </c>
      <c r="L203" s="516" t="str">
        <f t="shared" si="245"/>
        <v>-</v>
      </c>
      <c r="M203" s="516" t="str">
        <f t="shared" si="245"/>
        <v>-</v>
      </c>
      <c r="N203" s="516" t="str">
        <f t="shared" si="245"/>
        <v>-</v>
      </c>
      <c r="O203" s="516" t="str">
        <f t="shared" si="245"/>
        <v>-</v>
      </c>
      <c r="P203" s="516" t="str">
        <f t="shared" si="245"/>
        <v>-</v>
      </c>
      <c r="Q203" s="516" t="str">
        <f t="shared" si="245"/>
        <v>-</v>
      </c>
      <c r="R203" s="516" t="str">
        <f t="shared" si="245"/>
        <v>-</v>
      </c>
      <c r="S203" s="516" t="str">
        <f t="shared" si="245"/>
        <v>-</v>
      </c>
      <c r="T203" s="516" t="str">
        <f t="shared" si="246"/>
        <v>-</v>
      </c>
      <c r="U203" s="516" t="str">
        <f t="shared" si="246"/>
        <v>-</v>
      </c>
      <c r="V203" s="516" t="str">
        <f t="shared" si="246"/>
        <v>-</v>
      </c>
      <c r="W203" s="516" t="str">
        <f t="shared" si="246"/>
        <v>-</v>
      </c>
      <c r="X203" s="516" t="str">
        <f t="shared" si="246"/>
        <v>-</v>
      </c>
      <c r="Y203" s="516" t="str">
        <f t="shared" si="246"/>
        <v>-</v>
      </c>
      <c r="Z203" s="516" t="str">
        <f t="shared" si="246"/>
        <v>-</v>
      </c>
      <c r="AA203" s="516" t="str">
        <f t="shared" si="246"/>
        <v>-</v>
      </c>
      <c r="AB203" s="516" t="str">
        <f t="shared" si="246"/>
        <v>-</v>
      </c>
      <c r="AC203" s="516" t="str">
        <f t="shared" si="246"/>
        <v>-</v>
      </c>
      <c r="AD203" s="516" t="str">
        <f t="shared" si="247"/>
        <v>-</v>
      </c>
      <c r="AE203" s="516" t="str">
        <f t="shared" si="247"/>
        <v>-</v>
      </c>
      <c r="AF203" s="516" t="str">
        <f t="shared" si="247"/>
        <v>-</v>
      </c>
      <c r="AG203" s="516" t="str">
        <f t="shared" si="247"/>
        <v>-</v>
      </c>
      <c r="AH203" s="516" t="str">
        <f t="shared" si="247"/>
        <v>-</v>
      </c>
      <c r="AI203" s="516" t="str">
        <f t="shared" si="247"/>
        <v>-</v>
      </c>
      <c r="AJ203" s="516" t="str">
        <f t="shared" si="247"/>
        <v>-</v>
      </c>
      <c r="AK203" s="516" t="str">
        <f t="shared" si="247"/>
        <v>-</v>
      </c>
      <c r="AL203" s="516" t="str">
        <f t="shared" si="247"/>
        <v>-</v>
      </c>
      <c r="AM203" s="516" t="str">
        <f t="shared" si="247"/>
        <v>-</v>
      </c>
      <c r="AN203" s="516" t="str">
        <f t="shared" si="248"/>
        <v>-</v>
      </c>
      <c r="AO203" s="516" t="str">
        <f t="shared" si="248"/>
        <v>-</v>
      </c>
      <c r="AP203" s="516" t="str">
        <f t="shared" si="248"/>
        <v>-</v>
      </c>
      <c r="AQ203" s="516" t="str">
        <f t="shared" si="248"/>
        <v>-</v>
      </c>
      <c r="AR203" s="516" t="str">
        <f t="shared" si="248"/>
        <v>-</v>
      </c>
      <c r="AS203" s="516" t="str">
        <f t="shared" si="248"/>
        <v>-</v>
      </c>
      <c r="AT203" s="516" t="str">
        <f t="shared" si="248"/>
        <v>-</v>
      </c>
      <c r="AU203" s="516" t="str">
        <f t="shared" si="248"/>
        <v>-</v>
      </c>
      <c r="AV203" s="516" t="str">
        <f t="shared" si="248"/>
        <v>-</v>
      </c>
      <c r="AW203" s="516" t="str">
        <f t="shared" si="248"/>
        <v>-</v>
      </c>
      <c r="AX203" s="516" t="str">
        <f t="shared" si="249"/>
        <v>-</v>
      </c>
      <c r="AY203" s="516" t="str">
        <f t="shared" si="249"/>
        <v>-</v>
      </c>
      <c r="AZ203" s="516" t="str">
        <f t="shared" si="249"/>
        <v>-</v>
      </c>
      <c r="BA203" s="516" t="str">
        <f t="shared" si="249"/>
        <v>-</v>
      </c>
      <c r="BB203" s="516" t="str">
        <f t="shared" si="249"/>
        <v>-</v>
      </c>
      <c r="BC203" s="516" t="str">
        <f t="shared" si="249"/>
        <v>-</v>
      </c>
      <c r="BD203" s="516" t="str">
        <f t="shared" si="249"/>
        <v>-</v>
      </c>
      <c r="BE203" s="516" t="str">
        <f t="shared" si="249"/>
        <v>-</v>
      </c>
      <c r="BF203" s="516" t="str">
        <f t="shared" si="249"/>
        <v>-</v>
      </c>
      <c r="BG203" s="516" t="str">
        <f t="shared" si="249"/>
        <v>-</v>
      </c>
      <c r="BH203" s="516" t="str">
        <f t="shared" si="250"/>
        <v>-</v>
      </c>
      <c r="BI203" s="516" t="str">
        <f t="shared" si="250"/>
        <v>-</v>
      </c>
      <c r="BJ203" s="516" t="str">
        <f t="shared" si="250"/>
        <v>-</v>
      </c>
      <c r="BK203" s="516" t="str">
        <f t="shared" si="250"/>
        <v>-</v>
      </c>
      <c r="BL203" s="516" t="str">
        <f t="shared" si="250"/>
        <v>-</v>
      </c>
      <c r="BM203" s="516" t="str">
        <f t="shared" si="250"/>
        <v>-</v>
      </c>
      <c r="BN203" s="516" t="str">
        <f t="shared" si="250"/>
        <v>-</v>
      </c>
      <c r="BO203" s="516" t="str">
        <f t="shared" si="250"/>
        <v>-</v>
      </c>
      <c r="BP203" s="516" t="str">
        <f t="shared" si="250"/>
        <v>-</v>
      </c>
      <c r="BQ203" s="516" t="str">
        <f t="shared" si="250"/>
        <v>-</v>
      </c>
      <c r="BR203" s="516" t="str">
        <f t="shared" si="253"/>
        <v>-------</v>
      </c>
      <c r="BS203" s="516" t="str">
        <f t="shared" si="254"/>
        <v>-</v>
      </c>
      <c r="BT203" s="454" t="str">
        <f>IF(INDEX(BR:BR,ROW())&lt;&gt;"-------",VLOOKUP($BR203,'CS Protocol Def'!$B:$O,12,FALSE),"-")</f>
        <v>-</v>
      </c>
      <c r="BU203" s="454" t="str">
        <f>IF(INDEX(BR:BR,ROW())&lt;&gt;"-------",VLOOKUP(INDEX(BR:BR,ROW()),'CS Protocol Def'!$B:$O,13,FALSE),"-")</f>
        <v>-</v>
      </c>
      <c r="BV203" s="454" t="str">
        <f>IF(INDEX(BR:BR,ROW())&lt;&gt;"-------",VLOOKUP($BR203,'CS Protocol Def'!$B:$P,15,FALSE),"-")</f>
        <v>-</v>
      </c>
      <c r="BW203" s="455" t="str">
        <f t="shared" si="255"/>
        <v>-</v>
      </c>
      <c r="BX203" s="515" t="str">
        <f>IF(INDEX(BR:BR,ROW())&lt;&gt;"-------",VLOOKUP($BR203,'CS Protocol Def'!$B:$Q,16,FALSE),"-")</f>
        <v>-</v>
      </c>
      <c r="BY203" s="455" t="str">
        <f>IF(INDEX(BR:BR,ROW())&lt;&gt;"-------",VLOOKUP(TEXT(BIN2DEC(CONCATENATE(K203,L203,M203,N203,O203,P203,Q203,R203,S203,T203)),"#"),'Country Codes'!A:B,2,FALSE),"-")</f>
        <v>-</v>
      </c>
      <c r="BZ203" s="491" t="str">
        <f>IF(BT203=BZ$3,VLOOKUP(CONCATENATE(X203,Y203,Z203,AA203,AB203,AC203),Characters!$B$3:$F$41,5,FALSE)&amp;
VLOOKUP(CONCATENATE(AD203,AE203,AF203,AG203,AH203,AI203),Characters!$B$3:$F$41,5,FALSE)&amp;
VLOOKUP(CONCATENATE(AJ203,AK203,AL203,AM203,AN203,AO203),Characters!$B$3:$F$41,5,FALSE)&amp;
VLOOKUP(CONCATENATE(AP203,AQ203,AR203,AS203,AT203,AU203),Characters!$B$3:$F$41,5,FALSE)&amp;
VLOOKUP(CONCATENATE(AV203,AW203,AX203,AY203,AZ203,BA203),Characters!$B$3:$F$41,5,FALSE)&amp;
VLOOKUP(CONCATENATE(BB203,BC203,BD203,BE203,BF203,BG203),Characters!$B$3:$F$41,5,FALSE)&amp;
VLOOKUP(CONCATENATE(BH203,BI203,BJ203,BK203,BL203,BM203),Characters!$B$3:$F$41,5,FALSE),"-")</f>
        <v>-</v>
      </c>
      <c r="CA203" s="471" t="str">
        <f t="shared" si="223"/>
        <v>-</v>
      </c>
      <c r="CB203" s="473" t="str">
        <f t="shared" si="224"/>
        <v>-</v>
      </c>
      <c r="CC203" s="475" t="str">
        <f t="shared" si="225"/>
        <v>-</v>
      </c>
      <c r="CD203" s="476" t="str">
        <f t="shared" si="226"/>
        <v>-</v>
      </c>
      <c r="CE203" s="476" t="str">
        <f t="shared" si="227"/>
        <v>-</v>
      </c>
      <c r="CF203" s="476" t="str">
        <f t="shared" si="228"/>
        <v>-</v>
      </c>
      <c r="CG203" s="476" t="str">
        <f t="shared" si="229"/>
        <v>-</v>
      </c>
      <c r="CH203" s="478" t="str">
        <f t="shared" si="230"/>
        <v>-</v>
      </c>
      <c r="CI203" s="480" t="str">
        <f t="shared" si="231"/>
        <v>-</v>
      </c>
      <c r="CJ203" s="480" t="str">
        <f t="shared" si="232"/>
        <v>-</v>
      </c>
      <c r="CK203" s="480" t="str">
        <f t="shared" si="233"/>
        <v>-</v>
      </c>
      <c r="CL203" s="480" t="str">
        <f t="shared" si="234"/>
        <v>-</v>
      </c>
      <c r="CM203" s="482" t="str">
        <f t="shared" si="235"/>
        <v>-</v>
      </c>
      <c r="CN203" s="483" t="str">
        <f t="shared" si="236"/>
        <v>-</v>
      </c>
      <c r="CO203" s="483" t="str">
        <f t="shared" si="237"/>
        <v>-</v>
      </c>
      <c r="CP203" s="483" t="str">
        <f t="shared" si="238"/>
        <v>-</v>
      </c>
      <c r="CQ203" s="493" t="str">
        <f t="shared" si="239"/>
        <v>-</v>
      </c>
      <c r="CR203" s="487" t="str">
        <f t="shared" si="240"/>
        <v>-</v>
      </c>
      <c r="CS203" s="490" t="str">
        <f t="shared" si="241"/>
        <v>-</v>
      </c>
      <c r="CT203" s="485" t="str">
        <f t="shared" si="242"/>
        <v>-</v>
      </c>
      <c r="CU203" s="485" t="str">
        <f t="shared" si="243"/>
        <v>-</v>
      </c>
      <c r="CV203" s="489" t="str">
        <f t="shared" si="244"/>
        <v>-</v>
      </c>
    </row>
    <row r="204" spans="6:100" x14ac:dyDescent="0.2">
      <c r="F204" s="495" t="str">
        <f t="shared" si="222"/>
        <v>-</v>
      </c>
      <c r="G204" s="495">
        <f t="shared" si="251"/>
        <v>0</v>
      </c>
      <c r="I204" s="456" t="str">
        <f t="shared" si="252"/>
        <v>-</v>
      </c>
      <c r="J204" s="516" t="str">
        <f t="shared" si="245"/>
        <v>-</v>
      </c>
      <c r="K204" s="516" t="str">
        <f t="shared" si="245"/>
        <v>-</v>
      </c>
      <c r="L204" s="516" t="str">
        <f t="shared" si="245"/>
        <v>-</v>
      </c>
      <c r="M204" s="516" t="str">
        <f t="shared" si="245"/>
        <v>-</v>
      </c>
      <c r="N204" s="516" t="str">
        <f t="shared" si="245"/>
        <v>-</v>
      </c>
      <c r="O204" s="516" t="str">
        <f t="shared" si="245"/>
        <v>-</v>
      </c>
      <c r="P204" s="516" t="str">
        <f t="shared" si="245"/>
        <v>-</v>
      </c>
      <c r="Q204" s="516" t="str">
        <f t="shared" si="245"/>
        <v>-</v>
      </c>
      <c r="R204" s="516" t="str">
        <f t="shared" si="245"/>
        <v>-</v>
      </c>
      <c r="S204" s="516" t="str">
        <f t="shared" si="245"/>
        <v>-</v>
      </c>
      <c r="T204" s="516" t="str">
        <f t="shared" si="246"/>
        <v>-</v>
      </c>
      <c r="U204" s="516" t="str">
        <f t="shared" si="246"/>
        <v>-</v>
      </c>
      <c r="V204" s="516" t="str">
        <f t="shared" si="246"/>
        <v>-</v>
      </c>
      <c r="W204" s="516" t="str">
        <f t="shared" si="246"/>
        <v>-</v>
      </c>
      <c r="X204" s="516" t="str">
        <f t="shared" si="246"/>
        <v>-</v>
      </c>
      <c r="Y204" s="516" t="str">
        <f t="shared" si="246"/>
        <v>-</v>
      </c>
      <c r="Z204" s="516" t="str">
        <f t="shared" si="246"/>
        <v>-</v>
      </c>
      <c r="AA204" s="516" t="str">
        <f t="shared" si="246"/>
        <v>-</v>
      </c>
      <c r="AB204" s="516" t="str">
        <f t="shared" si="246"/>
        <v>-</v>
      </c>
      <c r="AC204" s="516" t="str">
        <f t="shared" si="246"/>
        <v>-</v>
      </c>
      <c r="AD204" s="516" t="str">
        <f t="shared" si="247"/>
        <v>-</v>
      </c>
      <c r="AE204" s="516" t="str">
        <f t="shared" si="247"/>
        <v>-</v>
      </c>
      <c r="AF204" s="516" t="str">
        <f t="shared" si="247"/>
        <v>-</v>
      </c>
      <c r="AG204" s="516" t="str">
        <f t="shared" si="247"/>
        <v>-</v>
      </c>
      <c r="AH204" s="516" t="str">
        <f t="shared" si="247"/>
        <v>-</v>
      </c>
      <c r="AI204" s="516" t="str">
        <f t="shared" si="247"/>
        <v>-</v>
      </c>
      <c r="AJ204" s="516" t="str">
        <f t="shared" si="247"/>
        <v>-</v>
      </c>
      <c r="AK204" s="516" t="str">
        <f t="shared" si="247"/>
        <v>-</v>
      </c>
      <c r="AL204" s="516" t="str">
        <f t="shared" si="247"/>
        <v>-</v>
      </c>
      <c r="AM204" s="516" t="str">
        <f t="shared" si="247"/>
        <v>-</v>
      </c>
      <c r="AN204" s="516" t="str">
        <f t="shared" si="248"/>
        <v>-</v>
      </c>
      <c r="AO204" s="516" t="str">
        <f t="shared" si="248"/>
        <v>-</v>
      </c>
      <c r="AP204" s="516" t="str">
        <f t="shared" si="248"/>
        <v>-</v>
      </c>
      <c r="AQ204" s="516" t="str">
        <f t="shared" si="248"/>
        <v>-</v>
      </c>
      <c r="AR204" s="516" t="str">
        <f t="shared" si="248"/>
        <v>-</v>
      </c>
      <c r="AS204" s="516" t="str">
        <f t="shared" si="248"/>
        <v>-</v>
      </c>
      <c r="AT204" s="516" t="str">
        <f t="shared" si="248"/>
        <v>-</v>
      </c>
      <c r="AU204" s="516" t="str">
        <f t="shared" si="248"/>
        <v>-</v>
      </c>
      <c r="AV204" s="516" t="str">
        <f t="shared" si="248"/>
        <v>-</v>
      </c>
      <c r="AW204" s="516" t="str">
        <f t="shared" si="248"/>
        <v>-</v>
      </c>
      <c r="AX204" s="516" t="str">
        <f t="shared" si="249"/>
        <v>-</v>
      </c>
      <c r="AY204" s="516" t="str">
        <f t="shared" si="249"/>
        <v>-</v>
      </c>
      <c r="AZ204" s="516" t="str">
        <f t="shared" si="249"/>
        <v>-</v>
      </c>
      <c r="BA204" s="516" t="str">
        <f t="shared" si="249"/>
        <v>-</v>
      </c>
      <c r="BB204" s="516" t="str">
        <f t="shared" si="249"/>
        <v>-</v>
      </c>
      <c r="BC204" s="516" t="str">
        <f t="shared" si="249"/>
        <v>-</v>
      </c>
      <c r="BD204" s="516" t="str">
        <f t="shared" si="249"/>
        <v>-</v>
      </c>
      <c r="BE204" s="516" t="str">
        <f t="shared" si="249"/>
        <v>-</v>
      </c>
      <c r="BF204" s="516" t="str">
        <f t="shared" si="249"/>
        <v>-</v>
      </c>
      <c r="BG204" s="516" t="str">
        <f t="shared" si="249"/>
        <v>-</v>
      </c>
      <c r="BH204" s="516" t="str">
        <f t="shared" si="250"/>
        <v>-</v>
      </c>
      <c r="BI204" s="516" t="str">
        <f t="shared" si="250"/>
        <v>-</v>
      </c>
      <c r="BJ204" s="516" t="str">
        <f t="shared" si="250"/>
        <v>-</v>
      </c>
      <c r="BK204" s="516" t="str">
        <f t="shared" si="250"/>
        <v>-</v>
      </c>
      <c r="BL204" s="516" t="str">
        <f t="shared" si="250"/>
        <v>-</v>
      </c>
      <c r="BM204" s="516" t="str">
        <f t="shared" si="250"/>
        <v>-</v>
      </c>
      <c r="BN204" s="516" t="str">
        <f t="shared" si="250"/>
        <v>-</v>
      </c>
      <c r="BO204" s="516" t="str">
        <f t="shared" si="250"/>
        <v>-</v>
      </c>
      <c r="BP204" s="516" t="str">
        <f t="shared" si="250"/>
        <v>-</v>
      </c>
      <c r="BQ204" s="516" t="str">
        <f t="shared" si="250"/>
        <v>-</v>
      </c>
      <c r="BR204" s="516" t="str">
        <f t="shared" si="253"/>
        <v>-------</v>
      </c>
      <c r="BS204" s="516" t="str">
        <f t="shared" si="254"/>
        <v>-</v>
      </c>
      <c r="BT204" s="454" t="str">
        <f>IF(INDEX(BR:BR,ROW())&lt;&gt;"-------",VLOOKUP($BR204,'CS Protocol Def'!$B:$O,12,FALSE),"-")</f>
        <v>-</v>
      </c>
      <c r="BU204" s="454" t="str">
        <f>IF(INDEX(BR:BR,ROW())&lt;&gt;"-------",VLOOKUP(INDEX(BR:BR,ROW()),'CS Protocol Def'!$B:$O,13,FALSE),"-")</f>
        <v>-</v>
      </c>
      <c r="BV204" s="454" t="str">
        <f>IF(INDEX(BR:BR,ROW())&lt;&gt;"-------",VLOOKUP($BR204,'CS Protocol Def'!$B:$P,15,FALSE),"-")</f>
        <v>-</v>
      </c>
      <c r="BW204" s="455" t="str">
        <f t="shared" si="255"/>
        <v>-</v>
      </c>
      <c r="BX204" s="515" t="str">
        <f>IF(INDEX(BR:BR,ROW())&lt;&gt;"-------",VLOOKUP($BR204,'CS Protocol Def'!$B:$Q,16,FALSE),"-")</f>
        <v>-</v>
      </c>
      <c r="BY204" s="455" t="str">
        <f>IF(INDEX(BR:BR,ROW())&lt;&gt;"-------",VLOOKUP(TEXT(BIN2DEC(CONCATENATE(K204,L204,M204,N204,O204,P204,Q204,R204,S204,T204)),"#"),'Country Codes'!A:B,2,FALSE),"-")</f>
        <v>-</v>
      </c>
      <c r="BZ204" s="491" t="str">
        <f>IF(BT204=BZ$3,VLOOKUP(CONCATENATE(X204,Y204,Z204,AA204,AB204,AC204),Characters!$B$3:$F$41,5,FALSE)&amp;
VLOOKUP(CONCATENATE(AD204,AE204,AF204,AG204,AH204,AI204),Characters!$B$3:$F$41,5,FALSE)&amp;
VLOOKUP(CONCATENATE(AJ204,AK204,AL204,AM204,AN204,AO204),Characters!$B$3:$F$41,5,FALSE)&amp;
VLOOKUP(CONCATENATE(AP204,AQ204,AR204,AS204,AT204,AU204),Characters!$B$3:$F$41,5,FALSE)&amp;
VLOOKUP(CONCATENATE(AV204,AW204,AX204,AY204,AZ204,BA204),Characters!$B$3:$F$41,5,FALSE)&amp;
VLOOKUP(CONCATENATE(BB204,BC204,BD204,BE204,BF204,BG204),Characters!$B$3:$F$41,5,FALSE)&amp;
VLOOKUP(CONCATENATE(BH204,BI204,BJ204,BK204,BL204,BM204),Characters!$B$3:$F$41,5,FALSE),"-")</f>
        <v>-</v>
      </c>
      <c r="CA204" s="471" t="str">
        <f t="shared" si="223"/>
        <v>-</v>
      </c>
      <c r="CB204" s="473" t="str">
        <f t="shared" si="224"/>
        <v>-</v>
      </c>
      <c r="CC204" s="475" t="str">
        <f t="shared" si="225"/>
        <v>-</v>
      </c>
      <c r="CD204" s="476" t="str">
        <f t="shared" si="226"/>
        <v>-</v>
      </c>
      <c r="CE204" s="476" t="str">
        <f t="shared" si="227"/>
        <v>-</v>
      </c>
      <c r="CF204" s="476" t="str">
        <f t="shared" si="228"/>
        <v>-</v>
      </c>
      <c r="CG204" s="476" t="str">
        <f t="shared" si="229"/>
        <v>-</v>
      </c>
      <c r="CH204" s="478" t="str">
        <f t="shared" si="230"/>
        <v>-</v>
      </c>
      <c r="CI204" s="480" t="str">
        <f t="shared" si="231"/>
        <v>-</v>
      </c>
      <c r="CJ204" s="480" t="str">
        <f t="shared" si="232"/>
        <v>-</v>
      </c>
      <c r="CK204" s="480" t="str">
        <f t="shared" si="233"/>
        <v>-</v>
      </c>
      <c r="CL204" s="480" t="str">
        <f t="shared" si="234"/>
        <v>-</v>
      </c>
      <c r="CM204" s="482" t="str">
        <f t="shared" si="235"/>
        <v>-</v>
      </c>
      <c r="CN204" s="483" t="str">
        <f t="shared" si="236"/>
        <v>-</v>
      </c>
      <c r="CO204" s="483" t="str">
        <f t="shared" si="237"/>
        <v>-</v>
      </c>
      <c r="CP204" s="483" t="str">
        <f t="shared" si="238"/>
        <v>-</v>
      </c>
      <c r="CQ204" s="493" t="str">
        <f t="shared" si="239"/>
        <v>-</v>
      </c>
      <c r="CR204" s="487" t="str">
        <f t="shared" si="240"/>
        <v>-</v>
      </c>
      <c r="CS204" s="490" t="str">
        <f t="shared" si="241"/>
        <v>-</v>
      </c>
      <c r="CT204" s="485" t="str">
        <f t="shared" si="242"/>
        <v>-</v>
      </c>
      <c r="CU204" s="485" t="str">
        <f t="shared" si="243"/>
        <v>-</v>
      </c>
      <c r="CV204" s="489" t="str">
        <f t="shared" si="244"/>
        <v>-</v>
      </c>
    </row>
    <row r="205" spans="6:100" x14ac:dyDescent="0.2">
      <c r="F205" s="495" t="str">
        <f t="shared" si="222"/>
        <v>-</v>
      </c>
      <c r="G205" s="495">
        <f t="shared" si="251"/>
        <v>0</v>
      </c>
      <c r="I205" s="456" t="str">
        <f t="shared" si="252"/>
        <v>-</v>
      </c>
      <c r="J205" s="516" t="str">
        <f t="shared" ref="J205:S214" si="256">IF(LEN(INDEX($I:$I,ROW()))=60,MID(INDEX($I:$I,ROW()),INDEX($4:$4,COLUMN())-25,1),"-")</f>
        <v>-</v>
      </c>
      <c r="K205" s="516" t="str">
        <f t="shared" si="256"/>
        <v>-</v>
      </c>
      <c r="L205" s="516" t="str">
        <f t="shared" si="256"/>
        <v>-</v>
      </c>
      <c r="M205" s="516" t="str">
        <f t="shared" si="256"/>
        <v>-</v>
      </c>
      <c r="N205" s="516" t="str">
        <f t="shared" si="256"/>
        <v>-</v>
      </c>
      <c r="O205" s="516" t="str">
        <f t="shared" si="256"/>
        <v>-</v>
      </c>
      <c r="P205" s="516" t="str">
        <f t="shared" si="256"/>
        <v>-</v>
      </c>
      <c r="Q205" s="516" t="str">
        <f t="shared" si="256"/>
        <v>-</v>
      </c>
      <c r="R205" s="516" t="str">
        <f t="shared" si="256"/>
        <v>-</v>
      </c>
      <c r="S205" s="516" t="str">
        <f t="shared" si="256"/>
        <v>-</v>
      </c>
      <c r="T205" s="516" t="str">
        <f t="shared" ref="T205:AC214" si="257">IF(LEN(INDEX($I:$I,ROW()))=60,MID(INDEX($I:$I,ROW()),INDEX($4:$4,COLUMN())-25,1),"-")</f>
        <v>-</v>
      </c>
      <c r="U205" s="516" t="str">
        <f t="shared" si="257"/>
        <v>-</v>
      </c>
      <c r="V205" s="516" t="str">
        <f t="shared" si="257"/>
        <v>-</v>
      </c>
      <c r="W205" s="516" t="str">
        <f t="shared" si="257"/>
        <v>-</v>
      </c>
      <c r="X205" s="516" t="str">
        <f t="shared" si="257"/>
        <v>-</v>
      </c>
      <c r="Y205" s="516" t="str">
        <f t="shared" si="257"/>
        <v>-</v>
      </c>
      <c r="Z205" s="516" t="str">
        <f t="shared" si="257"/>
        <v>-</v>
      </c>
      <c r="AA205" s="516" t="str">
        <f t="shared" si="257"/>
        <v>-</v>
      </c>
      <c r="AB205" s="516" t="str">
        <f t="shared" si="257"/>
        <v>-</v>
      </c>
      <c r="AC205" s="516" t="str">
        <f t="shared" si="257"/>
        <v>-</v>
      </c>
      <c r="AD205" s="516" t="str">
        <f t="shared" ref="AD205:AM214" si="258">IF(LEN(INDEX($I:$I,ROW()))=60,MID(INDEX($I:$I,ROW()),INDEX($4:$4,COLUMN())-25,1),"-")</f>
        <v>-</v>
      </c>
      <c r="AE205" s="516" t="str">
        <f t="shared" si="258"/>
        <v>-</v>
      </c>
      <c r="AF205" s="516" t="str">
        <f t="shared" si="258"/>
        <v>-</v>
      </c>
      <c r="AG205" s="516" t="str">
        <f t="shared" si="258"/>
        <v>-</v>
      </c>
      <c r="AH205" s="516" t="str">
        <f t="shared" si="258"/>
        <v>-</v>
      </c>
      <c r="AI205" s="516" t="str">
        <f t="shared" si="258"/>
        <v>-</v>
      </c>
      <c r="AJ205" s="516" t="str">
        <f t="shared" si="258"/>
        <v>-</v>
      </c>
      <c r="AK205" s="516" t="str">
        <f t="shared" si="258"/>
        <v>-</v>
      </c>
      <c r="AL205" s="516" t="str">
        <f t="shared" si="258"/>
        <v>-</v>
      </c>
      <c r="AM205" s="516" t="str">
        <f t="shared" si="258"/>
        <v>-</v>
      </c>
      <c r="AN205" s="516" t="str">
        <f t="shared" ref="AN205:AW214" si="259">IF(LEN(INDEX($I:$I,ROW()))=60,MID(INDEX($I:$I,ROW()),INDEX($4:$4,COLUMN())-25,1),"-")</f>
        <v>-</v>
      </c>
      <c r="AO205" s="516" t="str">
        <f t="shared" si="259"/>
        <v>-</v>
      </c>
      <c r="AP205" s="516" t="str">
        <f t="shared" si="259"/>
        <v>-</v>
      </c>
      <c r="AQ205" s="516" t="str">
        <f t="shared" si="259"/>
        <v>-</v>
      </c>
      <c r="AR205" s="516" t="str">
        <f t="shared" si="259"/>
        <v>-</v>
      </c>
      <c r="AS205" s="516" t="str">
        <f t="shared" si="259"/>
        <v>-</v>
      </c>
      <c r="AT205" s="516" t="str">
        <f t="shared" si="259"/>
        <v>-</v>
      </c>
      <c r="AU205" s="516" t="str">
        <f t="shared" si="259"/>
        <v>-</v>
      </c>
      <c r="AV205" s="516" t="str">
        <f t="shared" si="259"/>
        <v>-</v>
      </c>
      <c r="AW205" s="516" t="str">
        <f t="shared" si="259"/>
        <v>-</v>
      </c>
      <c r="AX205" s="516" t="str">
        <f t="shared" ref="AX205:BG214" si="260">IF(LEN(INDEX($I:$I,ROW()))=60,MID(INDEX($I:$I,ROW()),INDEX($4:$4,COLUMN())-25,1),"-")</f>
        <v>-</v>
      </c>
      <c r="AY205" s="516" t="str">
        <f t="shared" si="260"/>
        <v>-</v>
      </c>
      <c r="AZ205" s="516" t="str">
        <f t="shared" si="260"/>
        <v>-</v>
      </c>
      <c r="BA205" s="516" t="str">
        <f t="shared" si="260"/>
        <v>-</v>
      </c>
      <c r="BB205" s="516" t="str">
        <f t="shared" si="260"/>
        <v>-</v>
      </c>
      <c r="BC205" s="516" t="str">
        <f t="shared" si="260"/>
        <v>-</v>
      </c>
      <c r="BD205" s="516" t="str">
        <f t="shared" si="260"/>
        <v>-</v>
      </c>
      <c r="BE205" s="516" t="str">
        <f t="shared" si="260"/>
        <v>-</v>
      </c>
      <c r="BF205" s="516" t="str">
        <f t="shared" si="260"/>
        <v>-</v>
      </c>
      <c r="BG205" s="516" t="str">
        <f t="shared" si="260"/>
        <v>-</v>
      </c>
      <c r="BH205" s="516" t="str">
        <f t="shared" ref="BH205:BQ214" si="261">IF(LEN(INDEX($I:$I,ROW()))=60,MID(INDEX($I:$I,ROW()),INDEX($4:$4,COLUMN())-25,1),"-")</f>
        <v>-</v>
      </c>
      <c r="BI205" s="516" t="str">
        <f t="shared" si="261"/>
        <v>-</v>
      </c>
      <c r="BJ205" s="516" t="str">
        <f t="shared" si="261"/>
        <v>-</v>
      </c>
      <c r="BK205" s="516" t="str">
        <f t="shared" si="261"/>
        <v>-</v>
      </c>
      <c r="BL205" s="516" t="str">
        <f t="shared" si="261"/>
        <v>-</v>
      </c>
      <c r="BM205" s="516" t="str">
        <f t="shared" si="261"/>
        <v>-</v>
      </c>
      <c r="BN205" s="516" t="str">
        <f t="shared" si="261"/>
        <v>-</v>
      </c>
      <c r="BO205" s="516" t="str">
        <f t="shared" si="261"/>
        <v>-</v>
      </c>
      <c r="BP205" s="516" t="str">
        <f t="shared" si="261"/>
        <v>-</v>
      </c>
      <c r="BQ205" s="516" t="str">
        <f t="shared" si="261"/>
        <v>-</v>
      </c>
      <c r="BR205" s="516" t="str">
        <f t="shared" si="253"/>
        <v>-------</v>
      </c>
      <c r="BS205" s="516" t="str">
        <f t="shared" si="254"/>
        <v>-</v>
      </c>
      <c r="BT205" s="454" t="str">
        <f>IF(INDEX(BR:BR,ROW())&lt;&gt;"-------",VLOOKUP($BR205,'CS Protocol Def'!$B:$O,12,FALSE),"-")</f>
        <v>-</v>
      </c>
      <c r="BU205" s="454" t="str">
        <f>IF(INDEX(BR:BR,ROW())&lt;&gt;"-------",VLOOKUP(INDEX(BR:BR,ROW()),'CS Protocol Def'!$B:$O,13,FALSE),"-")</f>
        <v>-</v>
      </c>
      <c r="BV205" s="454" t="str">
        <f>IF(INDEX(BR:BR,ROW())&lt;&gt;"-------",VLOOKUP($BR205,'CS Protocol Def'!$B:$P,15,FALSE),"-")</f>
        <v>-</v>
      </c>
      <c r="BW205" s="455" t="str">
        <f t="shared" si="255"/>
        <v>-</v>
      </c>
      <c r="BX205" s="515" t="str">
        <f>IF(INDEX(BR:BR,ROW())&lt;&gt;"-------",VLOOKUP($BR205,'CS Protocol Def'!$B:$Q,16,FALSE),"-")</f>
        <v>-</v>
      </c>
      <c r="BY205" s="455" t="str">
        <f>IF(INDEX(BR:BR,ROW())&lt;&gt;"-------",VLOOKUP(TEXT(BIN2DEC(CONCATENATE(K205,L205,M205,N205,O205,P205,Q205,R205,S205,T205)),"#"),'Country Codes'!A:B,2,FALSE),"-")</f>
        <v>-</v>
      </c>
      <c r="BZ205" s="491" t="str">
        <f>IF(BT205=BZ$3,VLOOKUP(CONCATENATE(X205,Y205,Z205,AA205,AB205,AC205),Characters!$B$3:$F$41,5,FALSE)&amp;
VLOOKUP(CONCATENATE(AD205,AE205,AF205,AG205,AH205,AI205),Characters!$B$3:$F$41,5,FALSE)&amp;
VLOOKUP(CONCATENATE(AJ205,AK205,AL205,AM205,AN205,AO205),Characters!$B$3:$F$41,5,FALSE)&amp;
VLOOKUP(CONCATENATE(AP205,AQ205,AR205,AS205,AT205,AU205),Characters!$B$3:$F$41,5,FALSE)&amp;
VLOOKUP(CONCATENATE(AV205,AW205,AX205,AY205,AZ205,BA205),Characters!$B$3:$F$41,5,FALSE)&amp;
VLOOKUP(CONCATENATE(BB205,BC205,BD205,BE205,BF205,BG205),Characters!$B$3:$F$41,5,FALSE)&amp;
VLOOKUP(CONCATENATE(BH205,BI205,BJ205,BK205,BL205,BM205),Characters!$B$3:$F$41,5,FALSE),"-")</f>
        <v>-</v>
      </c>
      <c r="CA205" s="471" t="str">
        <f t="shared" si="223"/>
        <v>-</v>
      </c>
      <c r="CB205" s="473" t="str">
        <f t="shared" si="224"/>
        <v>-</v>
      </c>
      <c r="CC205" s="475" t="str">
        <f t="shared" si="225"/>
        <v>-</v>
      </c>
      <c r="CD205" s="476" t="str">
        <f t="shared" si="226"/>
        <v>-</v>
      </c>
      <c r="CE205" s="476" t="str">
        <f t="shared" si="227"/>
        <v>-</v>
      </c>
      <c r="CF205" s="476" t="str">
        <f t="shared" si="228"/>
        <v>-</v>
      </c>
      <c r="CG205" s="476" t="str">
        <f t="shared" si="229"/>
        <v>-</v>
      </c>
      <c r="CH205" s="478" t="str">
        <f t="shared" si="230"/>
        <v>-</v>
      </c>
      <c r="CI205" s="480" t="str">
        <f t="shared" si="231"/>
        <v>-</v>
      </c>
      <c r="CJ205" s="480" t="str">
        <f t="shared" si="232"/>
        <v>-</v>
      </c>
      <c r="CK205" s="480" t="str">
        <f t="shared" si="233"/>
        <v>-</v>
      </c>
      <c r="CL205" s="480" t="str">
        <f t="shared" si="234"/>
        <v>-</v>
      </c>
      <c r="CM205" s="482" t="str">
        <f t="shared" si="235"/>
        <v>-</v>
      </c>
      <c r="CN205" s="483" t="str">
        <f t="shared" si="236"/>
        <v>-</v>
      </c>
      <c r="CO205" s="483" t="str">
        <f t="shared" si="237"/>
        <v>-</v>
      </c>
      <c r="CP205" s="483" t="str">
        <f t="shared" si="238"/>
        <v>-</v>
      </c>
      <c r="CQ205" s="493" t="str">
        <f t="shared" si="239"/>
        <v>-</v>
      </c>
      <c r="CR205" s="487" t="str">
        <f t="shared" si="240"/>
        <v>-</v>
      </c>
      <c r="CS205" s="490" t="str">
        <f t="shared" si="241"/>
        <v>-</v>
      </c>
      <c r="CT205" s="485" t="str">
        <f t="shared" si="242"/>
        <v>-</v>
      </c>
      <c r="CU205" s="485" t="str">
        <f t="shared" si="243"/>
        <v>-</v>
      </c>
      <c r="CV205" s="489" t="str">
        <f t="shared" si="244"/>
        <v>-</v>
      </c>
    </row>
    <row r="206" spans="6:100" x14ac:dyDescent="0.2">
      <c r="F206" s="495" t="str">
        <f t="shared" si="222"/>
        <v>-</v>
      </c>
      <c r="G206" s="495">
        <f t="shared" si="251"/>
        <v>0</v>
      </c>
      <c r="I206" s="456" t="str">
        <f t="shared" si="252"/>
        <v>-</v>
      </c>
      <c r="J206" s="516" t="str">
        <f t="shared" si="256"/>
        <v>-</v>
      </c>
      <c r="K206" s="516" t="str">
        <f t="shared" si="256"/>
        <v>-</v>
      </c>
      <c r="L206" s="516" t="str">
        <f t="shared" si="256"/>
        <v>-</v>
      </c>
      <c r="M206" s="516" t="str">
        <f t="shared" si="256"/>
        <v>-</v>
      </c>
      <c r="N206" s="516" t="str">
        <f t="shared" si="256"/>
        <v>-</v>
      </c>
      <c r="O206" s="516" t="str">
        <f t="shared" si="256"/>
        <v>-</v>
      </c>
      <c r="P206" s="516" t="str">
        <f t="shared" si="256"/>
        <v>-</v>
      </c>
      <c r="Q206" s="516" t="str">
        <f t="shared" si="256"/>
        <v>-</v>
      </c>
      <c r="R206" s="516" t="str">
        <f t="shared" si="256"/>
        <v>-</v>
      </c>
      <c r="S206" s="516" t="str">
        <f t="shared" si="256"/>
        <v>-</v>
      </c>
      <c r="T206" s="516" t="str">
        <f t="shared" si="257"/>
        <v>-</v>
      </c>
      <c r="U206" s="516" t="str">
        <f t="shared" si="257"/>
        <v>-</v>
      </c>
      <c r="V206" s="516" t="str">
        <f t="shared" si="257"/>
        <v>-</v>
      </c>
      <c r="W206" s="516" t="str">
        <f t="shared" si="257"/>
        <v>-</v>
      </c>
      <c r="X206" s="516" t="str">
        <f t="shared" si="257"/>
        <v>-</v>
      </c>
      <c r="Y206" s="516" t="str">
        <f t="shared" si="257"/>
        <v>-</v>
      </c>
      <c r="Z206" s="516" t="str">
        <f t="shared" si="257"/>
        <v>-</v>
      </c>
      <c r="AA206" s="516" t="str">
        <f t="shared" si="257"/>
        <v>-</v>
      </c>
      <c r="AB206" s="516" t="str">
        <f t="shared" si="257"/>
        <v>-</v>
      </c>
      <c r="AC206" s="516" t="str">
        <f t="shared" si="257"/>
        <v>-</v>
      </c>
      <c r="AD206" s="516" t="str">
        <f t="shared" si="258"/>
        <v>-</v>
      </c>
      <c r="AE206" s="516" t="str">
        <f t="shared" si="258"/>
        <v>-</v>
      </c>
      <c r="AF206" s="516" t="str">
        <f t="shared" si="258"/>
        <v>-</v>
      </c>
      <c r="AG206" s="516" t="str">
        <f t="shared" si="258"/>
        <v>-</v>
      </c>
      <c r="AH206" s="516" t="str">
        <f t="shared" si="258"/>
        <v>-</v>
      </c>
      <c r="AI206" s="516" t="str">
        <f t="shared" si="258"/>
        <v>-</v>
      </c>
      <c r="AJ206" s="516" t="str">
        <f t="shared" si="258"/>
        <v>-</v>
      </c>
      <c r="AK206" s="516" t="str">
        <f t="shared" si="258"/>
        <v>-</v>
      </c>
      <c r="AL206" s="516" t="str">
        <f t="shared" si="258"/>
        <v>-</v>
      </c>
      <c r="AM206" s="516" t="str">
        <f t="shared" si="258"/>
        <v>-</v>
      </c>
      <c r="AN206" s="516" t="str">
        <f t="shared" si="259"/>
        <v>-</v>
      </c>
      <c r="AO206" s="516" t="str">
        <f t="shared" si="259"/>
        <v>-</v>
      </c>
      <c r="AP206" s="516" t="str">
        <f t="shared" si="259"/>
        <v>-</v>
      </c>
      <c r="AQ206" s="516" t="str">
        <f t="shared" si="259"/>
        <v>-</v>
      </c>
      <c r="AR206" s="516" t="str">
        <f t="shared" si="259"/>
        <v>-</v>
      </c>
      <c r="AS206" s="516" t="str">
        <f t="shared" si="259"/>
        <v>-</v>
      </c>
      <c r="AT206" s="516" t="str">
        <f t="shared" si="259"/>
        <v>-</v>
      </c>
      <c r="AU206" s="516" t="str">
        <f t="shared" si="259"/>
        <v>-</v>
      </c>
      <c r="AV206" s="516" t="str">
        <f t="shared" si="259"/>
        <v>-</v>
      </c>
      <c r="AW206" s="516" t="str">
        <f t="shared" si="259"/>
        <v>-</v>
      </c>
      <c r="AX206" s="516" t="str">
        <f t="shared" si="260"/>
        <v>-</v>
      </c>
      <c r="AY206" s="516" t="str">
        <f t="shared" si="260"/>
        <v>-</v>
      </c>
      <c r="AZ206" s="516" t="str">
        <f t="shared" si="260"/>
        <v>-</v>
      </c>
      <c r="BA206" s="516" t="str">
        <f t="shared" si="260"/>
        <v>-</v>
      </c>
      <c r="BB206" s="516" t="str">
        <f t="shared" si="260"/>
        <v>-</v>
      </c>
      <c r="BC206" s="516" t="str">
        <f t="shared" si="260"/>
        <v>-</v>
      </c>
      <c r="BD206" s="516" t="str">
        <f t="shared" si="260"/>
        <v>-</v>
      </c>
      <c r="BE206" s="516" t="str">
        <f t="shared" si="260"/>
        <v>-</v>
      </c>
      <c r="BF206" s="516" t="str">
        <f t="shared" si="260"/>
        <v>-</v>
      </c>
      <c r="BG206" s="516" t="str">
        <f t="shared" si="260"/>
        <v>-</v>
      </c>
      <c r="BH206" s="516" t="str">
        <f t="shared" si="261"/>
        <v>-</v>
      </c>
      <c r="BI206" s="516" t="str">
        <f t="shared" si="261"/>
        <v>-</v>
      </c>
      <c r="BJ206" s="516" t="str">
        <f t="shared" si="261"/>
        <v>-</v>
      </c>
      <c r="BK206" s="516" t="str">
        <f t="shared" si="261"/>
        <v>-</v>
      </c>
      <c r="BL206" s="516" t="str">
        <f t="shared" si="261"/>
        <v>-</v>
      </c>
      <c r="BM206" s="516" t="str">
        <f t="shared" si="261"/>
        <v>-</v>
      </c>
      <c r="BN206" s="516" t="str">
        <f t="shared" si="261"/>
        <v>-</v>
      </c>
      <c r="BO206" s="516" t="str">
        <f t="shared" si="261"/>
        <v>-</v>
      </c>
      <c r="BP206" s="516" t="str">
        <f t="shared" si="261"/>
        <v>-</v>
      </c>
      <c r="BQ206" s="516" t="str">
        <f t="shared" si="261"/>
        <v>-</v>
      </c>
      <c r="BR206" s="516" t="str">
        <f t="shared" si="253"/>
        <v>-------</v>
      </c>
      <c r="BS206" s="516" t="str">
        <f t="shared" si="254"/>
        <v>-</v>
      </c>
      <c r="BT206" s="454" t="str">
        <f>IF(INDEX(BR:BR,ROW())&lt;&gt;"-------",VLOOKUP($BR206,'CS Protocol Def'!$B:$O,12,FALSE),"-")</f>
        <v>-</v>
      </c>
      <c r="BU206" s="454" t="str">
        <f>IF(INDEX(BR:BR,ROW())&lt;&gt;"-------",VLOOKUP(INDEX(BR:BR,ROW()),'CS Protocol Def'!$B:$O,13,FALSE),"-")</f>
        <v>-</v>
      </c>
      <c r="BV206" s="454" t="str">
        <f>IF(INDEX(BR:BR,ROW())&lt;&gt;"-------",VLOOKUP($BR206,'CS Protocol Def'!$B:$P,15,FALSE),"-")</f>
        <v>-</v>
      </c>
      <c r="BW206" s="455" t="str">
        <f t="shared" si="255"/>
        <v>-</v>
      </c>
      <c r="BX206" s="515" t="str">
        <f>IF(INDEX(BR:BR,ROW())&lt;&gt;"-------",VLOOKUP($BR206,'CS Protocol Def'!$B:$Q,16,FALSE),"-")</f>
        <v>-</v>
      </c>
      <c r="BY206" s="455" t="str">
        <f>IF(INDEX(BR:BR,ROW())&lt;&gt;"-------",VLOOKUP(TEXT(BIN2DEC(CONCATENATE(K206,L206,M206,N206,O206,P206,Q206,R206,S206,T206)),"#"),'Country Codes'!A:B,2,FALSE),"-")</f>
        <v>-</v>
      </c>
      <c r="BZ206" s="491" t="str">
        <f>IF(BT206=BZ$3,VLOOKUP(CONCATENATE(X206,Y206,Z206,AA206,AB206,AC206),Characters!$B$3:$F$41,5,FALSE)&amp;
VLOOKUP(CONCATENATE(AD206,AE206,AF206,AG206,AH206,AI206),Characters!$B$3:$F$41,5,FALSE)&amp;
VLOOKUP(CONCATENATE(AJ206,AK206,AL206,AM206,AN206,AO206),Characters!$B$3:$F$41,5,FALSE)&amp;
VLOOKUP(CONCATENATE(AP206,AQ206,AR206,AS206,AT206,AU206),Characters!$B$3:$F$41,5,FALSE)&amp;
VLOOKUP(CONCATENATE(AV206,AW206,AX206,AY206,AZ206,BA206),Characters!$B$3:$F$41,5,FALSE)&amp;
VLOOKUP(CONCATENATE(BB206,BC206,BD206,BE206,BF206,BG206),Characters!$B$3:$F$41,5,FALSE)&amp;
VLOOKUP(CONCATENATE(BH206,BI206,BJ206,BK206,BL206,BM206),Characters!$B$3:$F$41,5,FALSE),"-")</f>
        <v>-</v>
      </c>
      <c r="CA206" s="471" t="str">
        <f t="shared" si="223"/>
        <v>-</v>
      </c>
      <c r="CB206" s="473" t="str">
        <f t="shared" si="224"/>
        <v>-</v>
      </c>
      <c r="CC206" s="475" t="str">
        <f t="shared" si="225"/>
        <v>-</v>
      </c>
      <c r="CD206" s="476" t="str">
        <f t="shared" si="226"/>
        <v>-</v>
      </c>
      <c r="CE206" s="476" t="str">
        <f t="shared" si="227"/>
        <v>-</v>
      </c>
      <c r="CF206" s="476" t="str">
        <f t="shared" si="228"/>
        <v>-</v>
      </c>
      <c r="CG206" s="476" t="str">
        <f t="shared" si="229"/>
        <v>-</v>
      </c>
      <c r="CH206" s="478" t="str">
        <f t="shared" si="230"/>
        <v>-</v>
      </c>
      <c r="CI206" s="480" t="str">
        <f t="shared" si="231"/>
        <v>-</v>
      </c>
      <c r="CJ206" s="480" t="str">
        <f t="shared" si="232"/>
        <v>-</v>
      </c>
      <c r="CK206" s="480" t="str">
        <f t="shared" si="233"/>
        <v>-</v>
      </c>
      <c r="CL206" s="480" t="str">
        <f t="shared" si="234"/>
        <v>-</v>
      </c>
      <c r="CM206" s="482" t="str">
        <f t="shared" si="235"/>
        <v>-</v>
      </c>
      <c r="CN206" s="483" t="str">
        <f t="shared" si="236"/>
        <v>-</v>
      </c>
      <c r="CO206" s="483" t="str">
        <f t="shared" si="237"/>
        <v>-</v>
      </c>
      <c r="CP206" s="483" t="str">
        <f t="shared" si="238"/>
        <v>-</v>
      </c>
      <c r="CQ206" s="493" t="str">
        <f t="shared" si="239"/>
        <v>-</v>
      </c>
      <c r="CR206" s="487" t="str">
        <f t="shared" si="240"/>
        <v>-</v>
      </c>
      <c r="CS206" s="490" t="str">
        <f t="shared" si="241"/>
        <v>-</v>
      </c>
      <c r="CT206" s="485" t="str">
        <f t="shared" si="242"/>
        <v>-</v>
      </c>
      <c r="CU206" s="485" t="str">
        <f t="shared" si="243"/>
        <v>-</v>
      </c>
      <c r="CV206" s="489" t="str">
        <f t="shared" si="244"/>
        <v>-</v>
      </c>
    </row>
    <row r="207" spans="6:100" x14ac:dyDescent="0.2">
      <c r="F207" s="495" t="str">
        <f t="shared" si="222"/>
        <v>-</v>
      </c>
      <c r="G207" s="495">
        <f t="shared" si="251"/>
        <v>0</v>
      </c>
      <c r="I207" s="456" t="str">
        <f t="shared" si="252"/>
        <v>-</v>
      </c>
      <c r="J207" s="516" t="str">
        <f t="shared" si="256"/>
        <v>-</v>
      </c>
      <c r="K207" s="516" t="str">
        <f t="shared" si="256"/>
        <v>-</v>
      </c>
      <c r="L207" s="516" t="str">
        <f t="shared" si="256"/>
        <v>-</v>
      </c>
      <c r="M207" s="516" t="str">
        <f t="shared" si="256"/>
        <v>-</v>
      </c>
      <c r="N207" s="516" t="str">
        <f t="shared" si="256"/>
        <v>-</v>
      </c>
      <c r="O207" s="516" t="str">
        <f t="shared" si="256"/>
        <v>-</v>
      </c>
      <c r="P207" s="516" t="str">
        <f t="shared" si="256"/>
        <v>-</v>
      </c>
      <c r="Q207" s="516" t="str">
        <f t="shared" si="256"/>
        <v>-</v>
      </c>
      <c r="R207" s="516" t="str">
        <f t="shared" si="256"/>
        <v>-</v>
      </c>
      <c r="S207" s="516" t="str">
        <f t="shared" si="256"/>
        <v>-</v>
      </c>
      <c r="T207" s="516" t="str">
        <f t="shared" si="257"/>
        <v>-</v>
      </c>
      <c r="U207" s="516" t="str">
        <f t="shared" si="257"/>
        <v>-</v>
      </c>
      <c r="V207" s="516" t="str">
        <f t="shared" si="257"/>
        <v>-</v>
      </c>
      <c r="W207" s="516" t="str">
        <f t="shared" si="257"/>
        <v>-</v>
      </c>
      <c r="X207" s="516" t="str">
        <f t="shared" si="257"/>
        <v>-</v>
      </c>
      <c r="Y207" s="516" t="str">
        <f t="shared" si="257"/>
        <v>-</v>
      </c>
      <c r="Z207" s="516" t="str">
        <f t="shared" si="257"/>
        <v>-</v>
      </c>
      <c r="AA207" s="516" t="str">
        <f t="shared" si="257"/>
        <v>-</v>
      </c>
      <c r="AB207" s="516" t="str">
        <f t="shared" si="257"/>
        <v>-</v>
      </c>
      <c r="AC207" s="516" t="str">
        <f t="shared" si="257"/>
        <v>-</v>
      </c>
      <c r="AD207" s="516" t="str">
        <f t="shared" si="258"/>
        <v>-</v>
      </c>
      <c r="AE207" s="516" t="str">
        <f t="shared" si="258"/>
        <v>-</v>
      </c>
      <c r="AF207" s="516" t="str">
        <f t="shared" si="258"/>
        <v>-</v>
      </c>
      <c r="AG207" s="516" t="str">
        <f t="shared" si="258"/>
        <v>-</v>
      </c>
      <c r="AH207" s="516" t="str">
        <f t="shared" si="258"/>
        <v>-</v>
      </c>
      <c r="AI207" s="516" t="str">
        <f t="shared" si="258"/>
        <v>-</v>
      </c>
      <c r="AJ207" s="516" t="str">
        <f t="shared" si="258"/>
        <v>-</v>
      </c>
      <c r="AK207" s="516" t="str">
        <f t="shared" si="258"/>
        <v>-</v>
      </c>
      <c r="AL207" s="516" t="str">
        <f t="shared" si="258"/>
        <v>-</v>
      </c>
      <c r="AM207" s="516" t="str">
        <f t="shared" si="258"/>
        <v>-</v>
      </c>
      <c r="AN207" s="516" t="str">
        <f t="shared" si="259"/>
        <v>-</v>
      </c>
      <c r="AO207" s="516" t="str">
        <f t="shared" si="259"/>
        <v>-</v>
      </c>
      <c r="AP207" s="516" t="str">
        <f t="shared" si="259"/>
        <v>-</v>
      </c>
      <c r="AQ207" s="516" t="str">
        <f t="shared" si="259"/>
        <v>-</v>
      </c>
      <c r="AR207" s="516" t="str">
        <f t="shared" si="259"/>
        <v>-</v>
      </c>
      <c r="AS207" s="516" t="str">
        <f t="shared" si="259"/>
        <v>-</v>
      </c>
      <c r="AT207" s="516" t="str">
        <f t="shared" si="259"/>
        <v>-</v>
      </c>
      <c r="AU207" s="516" t="str">
        <f t="shared" si="259"/>
        <v>-</v>
      </c>
      <c r="AV207" s="516" t="str">
        <f t="shared" si="259"/>
        <v>-</v>
      </c>
      <c r="AW207" s="516" t="str">
        <f t="shared" si="259"/>
        <v>-</v>
      </c>
      <c r="AX207" s="516" t="str">
        <f t="shared" si="260"/>
        <v>-</v>
      </c>
      <c r="AY207" s="516" t="str">
        <f t="shared" si="260"/>
        <v>-</v>
      </c>
      <c r="AZ207" s="516" t="str">
        <f t="shared" si="260"/>
        <v>-</v>
      </c>
      <c r="BA207" s="516" t="str">
        <f t="shared" si="260"/>
        <v>-</v>
      </c>
      <c r="BB207" s="516" t="str">
        <f t="shared" si="260"/>
        <v>-</v>
      </c>
      <c r="BC207" s="516" t="str">
        <f t="shared" si="260"/>
        <v>-</v>
      </c>
      <c r="BD207" s="516" t="str">
        <f t="shared" si="260"/>
        <v>-</v>
      </c>
      <c r="BE207" s="516" t="str">
        <f t="shared" si="260"/>
        <v>-</v>
      </c>
      <c r="BF207" s="516" t="str">
        <f t="shared" si="260"/>
        <v>-</v>
      </c>
      <c r="BG207" s="516" t="str">
        <f t="shared" si="260"/>
        <v>-</v>
      </c>
      <c r="BH207" s="516" t="str">
        <f t="shared" si="261"/>
        <v>-</v>
      </c>
      <c r="BI207" s="516" t="str">
        <f t="shared" si="261"/>
        <v>-</v>
      </c>
      <c r="BJ207" s="516" t="str">
        <f t="shared" si="261"/>
        <v>-</v>
      </c>
      <c r="BK207" s="516" t="str">
        <f t="shared" si="261"/>
        <v>-</v>
      </c>
      <c r="BL207" s="516" t="str">
        <f t="shared" si="261"/>
        <v>-</v>
      </c>
      <c r="BM207" s="516" t="str">
        <f t="shared" si="261"/>
        <v>-</v>
      </c>
      <c r="BN207" s="516" t="str">
        <f t="shared" si="261"/>
        <v>-</v>
      </c>
      <c r="BO207" s="516" t="str">
        <f t="shared" si="261"/>
        <v>-</v>
      </c>
      <c r="BP207" s="516" t="str">
        <f t="shared" si="261"/>
        <v>-</v>
      </c>
      <c r="BQ207" s="516" t="str">
        <f t="shared" si="261"/>
        <v>-</v>
      </c>
      <c r="BR207" s="516" t="str">
        <f t="shared" si="253"/>
        <v>-------</v>
      </c>
      <c r="BS207" s="516" t="str">
        <f t="shared" si="254"/>
        <v>-</v>
      </c>
      <c r="BT207" s="454" t="str">
        <f>IF(INDEX(BR:BR,ROW())&lt;&gt;"-------",VLOOKUP($BR207,'CS Protocol Def'!$B:$O,12,FALSE),"-")</f>
        <v>-</v>
      </c>
      <c r="BU207" s="454" t="str">
        <f>IF(INDEX(BR:BR,ROW())&lt;&gt;"-------",VLOOKUP(INDEX(BR:BR,ROW()),'CS Protocol Def'!$B:$O,13,FALSE),"-")</f>
        <v>-</v>
      </c>
      <c r="BV207" s="454" t="str">
        <f>IF(INDEX(BR:BR,ROW())&lt;&gt;"-------",VLOOKUP($BR207,'CS Protocol Def'!$B:$P,15,FALSE),"-")</f>
        <v>-</v>
      </c>
      <c r="BW207" s="455" t="str">
        <f t="shared" si="255"/>
        <v>-</v>
      </c>
      <c r="BX207" s="515" t="str">
        <f>IF(INDEX(BR:BR,ROW())&lt;&gt;"-------",VLOOKUP($BR207,'CS Protocol Def'!$B:$Q,16,FALSE),"-")</f>
        <v>-</v>
      </c>
      <c r="BY207" s="455" t="str">
        <f>IF(INDEX(BR:BR,ROW())&lt;&gt;"-------",VLOOKUP(TEXT(BIN2DEC(CONCATENATE(K207,L207,M207,N207,O207,P207,Q207,R207,S207,T207)),"#"),'Country Codes'!A:B,2,FALSE),"-")</f>
        <v>-</v>
      </c>
      <c r="BZ207" s="491" t="str">
        <f>IF(BT207=BZ$3,VLOOKUP(CONCATENATE(X207,Y207,Z207,AA207,AB207,AC207),Characters!$B$3:$F$41,5,FALSE)&amp;
VLOOKUP(CONCATENATE(AD207,AE207,AF207,AG207,AH207,AI207),Characters!$B$3:$F$41,5,FALSE)&amp;
VLOOKUP(CONCATENATE(AJ207,AK207,AL207,AM207,AN207,AO207),Characters!$B$3:$F$41,5,FALSE)&amp;
VLOOKUP(CONCATENATE(AP207,AQ207,AR207,AS207,AT207,AU207),Characters!$B$3:$F$41,5,FALSE)&amp;
VLOOKUP(CONCATENATE(AV207,AW207,AX207,AY207,AZ207,BA207),Characters!$B$3:$F$41,5,FALSE)&amp;
VLOOKUP(CONCATENATE(BB207,BC207,BD207,BE207,BF207,BG207),Characters!$B$3:$F$41,5,FALSE)&amp;
VLOOKUP(CONCATENATE(BH207,BI207,BJ207,BK207,BL207,BM207),Characters!$B$3:$F$41,5,FALSE),"-")</f>
        <v>-</v>
      </c>
      <c r="CA207" s="471" t="str">
        <f t="shared" si="223"/>
        <v>-</v>
      </c>
      <c r="CB207" s="473" t="str">
        <f t="shared" si="224"/>
        <v>-</v>
      </c>
      <c r="CC207" s="475" t="str">
        <f t="shared" si="225"/>
        <v>-</v>
      </c>
      <c r="CD207" s="476" t="str">
        <f t="shared" si="226"/>
        <v>-</v>
      </c>
      <c r="CE207" s="476" t="str">
        <f t="shared" si="227"/>
        <v>-</v>
      </c>
      <c r="CF207" s="476" t="str">
        <f t="shared" si="228"/>
        <v>-</v>
      </c>
      <c r="CG207" s="476" t="str">
        <f t="shared" si="229"/>
        <v>-</v>
      </c>
      <c r="CH207" s="478" t="str">
        <f t="shared" si="230"/>
        <v>-</v>
      </c>
      <c r="CI207" s="480" t="str">
        <f t="shared" si="231"/>
        <v>-</v>
      </c>
      <c r="CJ207" s="480" t="str">
        <f t="shared" si="232"/>
        <v>-</v>
      </c>
      <c r="CK207" s="480" t="str">
        <f t="shared" si="233"/>
        <v>-</v>
      </c>
      <c r="CL207" s="480" t="str">
        <f t="shared" si="234"/>
        <v>-</v>
      </c>
      <c r="CM207" s="482" t="str">
        <f t="shared" si="235"/>
        <v>-</v>
      </c>
      <c r="CN207" s="483" t="str">
        <f t="shared" si="236"/>
        <v>-</v>
      </c>
      <c r="CO207" s="483" t="str">
        <f t="shared" si="237"/>
        <v>-</v>
      </c>
      <c r="CP207" s="483" t="str">
        <f t="shared" si="238"/>
        <v>-</v>
      </c>
      <c r="CQ207" s="493" t="str">
        <f t="shared" si="239"/>
        <v>-</v>
      </c>
      <c r="CR207" s="487" t="str">
        <f t="shared" si="240"/>
        <v>-</v>
      </c>
      <c r="CS207" s="490" t="str">
        <f t="shared" si="241"/>
        <v>-</v>
      </c>
      <c r="CT207" s="485" t="str">
        <f t="shared" si="242"/>
        <v>-</v>
      </c>
      <c r="CU207" s="485" t="str">
        <f t="shared" si="243"/>
        <v>-</v>
      </c>
      <c r="CV207" s="489" t="str">
        <f t="shared" si="244"/>
        <v>-</v>
      </c>
    </row>
    <row r="208" spans="6:100" x14ac:dyDescent="0.2">
      <c r="F208" s="495" t="str">
        <f t="shared" si="222"/>
        <v>-</v>
      </c>
      <c r="G208" s="495">
        <f t="shared" si="251"/>
        <v>0</v>
      </c>
      <c r="I208" s="456" t="str">
        <f t="shared" si="252"/>
        <v>-</v>
      </c>
      <c r="J208" s="516" t="str">
        <f t="shared" si="256"/>
        <v>-</v>
      </c>
      <c r="K208" s="516" t="str">
        <f t="shared" si="256"/>
        <v>-</v>
      </c>
      <c r="L208" s="516" t="str">
        <f t="shared" si="256"/>
        <v>-</v>
      </c>
      <c r="M208" s="516" t="str">
        <f t="shared" si="256"/>
        <v>-</v>
      </c>
      <c r="N208" s="516" t="str">
        <f t="shared" si="256"/>
        <v>-</v>
      </c>
      <c r="O208" s="516" t="str">
        <f t="shared" si="256"/>
        <v>-</v>
      </c>
      <c r="P208" s="516" t="str">
        <f t="shared" si="256"/>
        <v>-</v>
      </c>
      <c r="Q208" s="516" t="str">
        <f t="shared" si="256"/>
        <v>-</v>
      </c>
      <c r="R208" s="516" t="str">
        <f t="shared" si="256"/>
        <v>-</v>
      </c>
      <c r="S208" s="516" t="str">
        <f t="shared" si="256"/>
        <v>-</v>
      </c>
      <c r="T208" s="516" t="str">
        <f t="shared" si="257"/>
        <v>-</v>
      </c>
      <c r="U208" s="516" t="str">
        <f t="shared" si="257"/>
        <v>-</v>
      </c>
      <c r="V208" s="516" t="str">
        <f t="shared" si="257"/>
        <v>-</v>
      </c>
      <c r="W208" s="516" t="str">
        <f t="shared" si="257"/>
        <v>-</v>
      </c>
      <c r="X208" s="516" t="str">
        <f t="shared" si="257"/>
        <v>-</v>
      </c>
      <c r="Y208" s="516" t="str">
        <f t="shared" si="257"/>
        <v>-</v>
      </c>
      <c r="Z208" s="516" t="str">
        <f t="shared" si="257"/>
        <v>-</v>
      </c>
      <c r="AA208" s="516" t="str">
        <f t="shared" si="257"/>
        <v>-</v>
      </c>
      <c r="AB208" s="516" t="str">
        <f t="shared" si="257"/>
        <v>-</v>
      </c>
      <c r="AC208" s="516" t="str">
        <f t="shared" si="257"/>
        <v>-</v>
      </c>
      <c r="AD208" s="516" t="str">
        <f t="shared" si="258"/>
        <v>-</v>
      </c>
      <c r="AE208" s="516" t="str">
        <f t="shared" si="258"/>
        <v>-</v>
      </c>
      <c r="AF208" s="516" t="str">
        <f t="shared" si="258"/>
        <v>-</v>
      </c>
      <c r="AG208" s="516" t="str">
        <f t="shared" si="258"/>
        <v>-</v>
      </c>
      <c r="AH208" s="516" t="str">
        <f t="shared" si="258"/>
        <v>-</v>
      </c>
      <c r="AI208" s="516" t="str">
        <f t="shared" si="258"/>
        <v>-</v>
      </c>
      <c r="AJ208" s="516" t="str">
        <f t="shared" si="258"/>
        <v>-</v>
      </c>
      <c r="AK208" s="516" t="str">
        <f t="shared" si="258"/>
        <v>-</v>
      </c>
      <c r="AL208" s="516" t="str">
        <f t="shared" si="258"/>
        <v>-</v>
      </c>
      <c r="AM208" s="516" t="str">
        <f t="shared" si="258"/>
        <v>-</v>
      </c>
      <c r="AN208" s="516" t="str">
        <f t="shared" si="259"/>
        <v>-</v>
      </c>
      <c r="AO208" s="516" t="str">
        <f t="shared" si="259"/>
        <v>-</v>
      </c>
      <c r="AP208" s="516" t="str">
        <f t="shared" si="259"/>
        <v>-</v>
      </c>
      <c r="AQ208" s="516" t="str">
        <f t="shared" si="259"/>
        <v>-</v>
      </c>
      <c r="AR208" s="516" t="str">
        <f t="shared" si="259"/>
        <v>-</v>
      </c>
      <c r="AS208" s="516" t="str">
        <f t="shared" si="259"/>
        <v>-</v>
      </c>
      <c r="AT208" s="516" t="str">
        <f t="shared" si="259"/>
        <v>-</v>
      </c>
      <c r="AU208" s="516" t="str">
        <f t="shared" si="259"/>
        <v>-</v>
      </c>
      <c r="AV208" s="516" t="str">
        <f t="shared" si="259"/>
        <v>-</v>
      </c>
      <c r="AW208" s="516" t="str">
        <f t="shared" si="259"/>
        <v>-</v>
      </c>
      <c r="AX208" s="516" t="str">
        <f t="shared" si="260"/>
        <v>-</v>
      </c>
      <c r="AY208" s="516" t="str">
        <f t="shared" si="260"/>
        <v>-</v>
      </c>
      <c r="AZ208" s="516" t="str">
        <f t="shared" si="260"/>
        <v>-</v>
      </c>
      <c r="BA208" s="516" t="str">
        <f t="shared" si="260"/>
        <v>-</v>
      </c>
      <c r="BB208" s="516" t="str">
        <f t="shared" si="260"/>
        <v>-</v>
      </c>
      <c r="BC208" s="516" t="str">
        <f t="shared" si="260"/>
        <v>-</v>
      </c>
      <c r="BD208" s="516" t="str">
        <f t="shared" si="260"/>
        <v>-</v>
      </c>
      <c r="BE208" s="516" t="str">
        <f t="shared" si="260"/>
        <v>-</v>
      </c>
      <c r="BF208" s="516" t="str">
        <f t="shared" si="260"/>
        <v>-</v>
      </c>
      <c r="BG208" s="516" t="str">
        <f t="shared" si="260"/>
        <v>-</v>
      </c>
      <c r="BH208" s="516" t="str">
        <f t="shared" si="261"/>
        <v>-</v>
      </c>
      <c r="BI208" s="516" t="str">
        <f t="shared" si="261"/>
        <v>-</v>
      </c>
      <c r="BJ208" s="516" t="str">
        <f t="shared" si="261"/>
        <v>-</v>
      </c>
      <c r="BK208" s="516" t="str">
        <f t="shared" si="261"/>
        <v>-</v>
      </c>
      <c r="BL208" s="516" t="str">
        <f t="shared" si="261"/>
        <v>-</v>
      </c>
      <c r="BM208" s="516" t="str">
        <f t="shared" si="261"/>
        <v>-</v>
      </c>
      <c r="BN208" s="516" t="str">
        <f t="shared" si="261"/>
        <v>-</v>
      </c>
      <c r="BO208" s="516" t="str">
        <f t="shared" si="261"/>
        <v>-</v>
      </c>
      <c r="BP208" s="516" t="str">
        <f t="shared" si="261"/>
        <v>-</v>
      </c>
      <c r="BQ208" s="516" t="str">
        <f t="shared" si="261"/>
        <v>-</v>
      </c>
      <c r="BR208" s="516" t="str">
        <f t="shared" si="253"/>
        <v>-------</v>
      </c>
      <c r="BS208" s="516" t="str">
        <f t="shared" si="254"/>
        <v>-</v>
      </c>
      <c r="BT208" s="454" t="str">
        <f>IF(INDEX(BR:BR,ROW())&lt;&gt;"-------",VLOOKUP($BR208,'CS Protocol Def'!$B:$O,12,FALSE),"-")</f>
        <v>-</v>
      </c>
      <c r="BU208" s="454" t="str">
        <f>IF(INDEX(BR:BR,ROW())&lt;&gt;"-------",VLOOKUP(INDEX(BR:BR,ROW()),'CS Protocol Def'!$B:$O,13,FALSE),"-")</f>
        <v>-</v>
      </c>
      <c r="BV208" s="454" t="str">
        <f>IF(INDEX(BR:BR,ROW())&lt;&gt;"-------",VLOOKUP($BR208,'CS Protocol Def'!$B:$P,15,FALSE),"-")</f>
        <v>-</v>
      </c>
      <c r="BW208" s="455" t="str">
        <f t="shared" si="255"/>
        <v>-</v>
      </c>
      <c r="BX208" s="515" t="str">
        <f>IF(INDEX(BR:BR,ROW())&lt;&gt;"-------",VLOOKUP($BR208,'CS Protocol Def'!$B:$Q,16,FALSE),"-")</f>
        <v>-</v>
      </c>
      <c r="BY208" s="455" t="str">
        <f>IF(INDEX(BR:BR,ROW())&lt;&gt;"-------",VLOOKUP(TEXT(BIN2DEC(CONCATENATE(K208,L208,M208,N208,O208,P208,Q208,R208,S208,T208)),"#"),'Country Codes'!A:B,2,FALSE),"-")</f>
        <v>-</v>
      </c>
      <c r="BZ208" s="491" t="str">
        <f>IF(BT208=BZ$3,VLOOKUP(CONCATENATE(X208,Y208,Z208,AA208,AB208,AC208),Characters!$B$3:$F$41,5,FALSE)&amp;
VLOOKUP(CONCATENATE(AD208,AE208,AF208,AG208,AH208,AI208),Characters!$B$3:$F$41,5,FALSE)&amp;
VLOOKUP(CONCATENATE(AJ208,AK208,AL208,AM208,AN208,AO208),Characters!$B$3:$F$41,5,FALSE)&amp;
VLOOKUP(CONCATENATE(AP208,AQ208,AR208,AS208,AT208,AU208),Characters!$B$3:$F$41,5,FALSE)&amp;
VLOOKUP(CONCATENATE(AV208,AW208,AX208,AY208,AZ208,BA208),Characters!$B$3:$F$41,5,FALSE)&amp;
VLOOKUP(CONCATENATE(BB208,BC208,BD208,BE208,BF208,BG208),Characters!$B$3:$F$41,5,FALSE)&amp;
VLOOKUP(CONCATENATE(BH208,BI208,BJ208,BK208,BL208,BM208),Characters!$B$3:$F$41,5,FALSE),"-")</f>
        <v>-</v>
      </c>
      <c r="CA208" s="471" t="str">
        <f t="shared" si="223"/>
        <v>-</v>
      </c>
      <c r="CB208" s="473" t="str">
        <f t="shared" si="224"/>
        <v>-</v>
      </c>
      <c r="CC208" s="475" t="str">
        <f t="shared" si="225"/>
        <v>-</v>
      </c>
      <c r="CD208" s="476" t="str">
        <f t="shared" si="226"/>
        <v>-</v>
      </c>
      <c r="CE208" s="476" t="str">
        <f t="shared" si="227"/>
        <v>-</v>
      </c>
      <c r="CF208" s="476" t="str">
        <f t="shared" si="228"/>
        <v>-</v>
      </c>
      <c r="CG208" s="476" t="str">
        <f t="shared" si="229"/>
        <v>-</v>
      </c>
      <c r="CH208" s="478" t="str">
        <f t="shared" si="230"/>
        <v>-</v>
      </c>
      <c r="CI208" s="480" t="str">
        <f t="shared" si="231"/>
        <v>-</v>
      </c>
      <c r="CJ208" s="480" t="str">
        <f t="shared" si="232"/>
        <v>-</v>
      </c>
      <c r="CK208" s="480" t="str">
        <f t="shared" si="233"/>
        <v>-</v>
      </c>
      <c r="CL208" s="480" t="str">
        <f t="shared" si="234"/>
        <v>-</v>
      </c>
      <c r="CM208" s="482" t="str">
        <f t="shared" si="235"/>
        <v>-</v>
      </c>
      <c r="CN208" s="483" t="str">
        <f t="shared" si="236"/>
        <v>-</v>
      </c>
      <c r="CO208" s="483" t="str">
        <f t="shared" si="237"/>
        <v>-</v>
      </c>
      <c r="CP208" s="483" t="str">
        <f t="shared" si="238"/>
        <v>-</v>
      </c>
      <c r="CQ208" s="493" t="str">
        <f t="shared" si="239"/>
        <v>-</v>
      </c>
      <c r="CR208" s="487" t="str">
        <f t="shared" si="240"/>
        <v>-</v>
      </c>
      <c r="CS208" s="490" t="str">
        <f t="shared" si="241"/>
        <v>-</v>
      </c>
      <c r="CT208" s="485" t="str">
        <f t="shared" si="242"/>
        <v>-</v>
      </c>
      <c r="CU208" s="485" t="str">
        <f t="shared" si="243"/>
        <v>-</v>
      </c>
      <c r="CV208" s="489" t="str">
        <f t="shared" si="244"/>
        <v>-</v>
      </c>
    </row>
    <row r="209" spans="6:100" x14ac:dyDescent="0.2">
      <c r="F209" s="495" t="str">
        <f t="shared" si="222"/>
        <v>-</v>
      </c>
      <c r="G209" s="495">
        <f t="shared" si="251"/>
        <v>0</v>
      </c>
      <c r="I209" s="456" t="str">
        <f t="shared" si="252"/>
        <v>-</v>
      </c>
      <c r="J209" s="516" t="str">
        <f t="shared" si="256"/>
        <v>-</v>
      </c>
      <c r="K209" s="516" t="str">
        <f t="shared" si="256"/>
        <v>-</v>
      </c>
      <c r="L209" s="516" t="str">
        <f t="shared" si="256"/>
        <v>-</v>
      </c>
      <c r="M209" s="516" t="str">
        <f t="shared" si="256"/>
        <v>-</v>
      </c>
      <c r="N209" s="516" t="str">
        <f t="shared" si="256"/>
        <v>-</v>
      </c>
      <c r="O209" s="516" t="str">
        <f t="shared" si="256"/>
        <v>-</v>
      </c>
      <c r="P209" s="516" t="str">
        <f t="shared" si="256"/>
        <v>-</v>
      </c>
      <c r="Q209" s="516" t="str">
        <f t="shared" si="256"/>
        <v>-</v>
      </c>
      <c r="R209" s="516" t="str">
        <f t="shared" si="256"/>
        <v>-</v>
      </c>
      <c r="S209" s="516" t="str">
        <f t="shared" si="256"/>
        <v>-</v>
      </c>
      <c r="T209" s="516" t="str">
        <f t="shared" si="257"/>
        <v>-</v>
      </c>
      <c r="U209" s="516" t="str">
        <f t="shared" si="257"/>
        <v>-</v>
      </c>
      <c r="V209" s="516" t="str">
        <f t="shared" si="257"/>
        <v>-</v>
      </c>
      <c r="W209" s="516" t="str">
        <f t="shared" si="257"/>
        <v>-</v>
      </c>
      <c r="X209" s="516" t="str">
        <f t="shared" si="257"/>
        <v>-</v>
      </c>
      <c r="Y209" s="516" t="str">
        <f t="shared" si="257"/>
        <v>-</v>
      </c>
      <c r="Z209" s="516" t="str">
        <f t="shared" si="257"/>
        <v>-</v>
      </c>
      <c r="AA209" s="516" t="str">
        <f t="shared" si="257"/>
        <v>-</v>
      </c>
      <c r="AB209" s="516" t="str">
        <f t="shared" si="257"/>
        <v>-</v>
      </c>
      <c r="AC209" s="516" t="str">
        <f t="shared" si="257"/>
        <v>-</v>
      </c>
      <c r="AD209" s="516" t="str">
        <f t="shared" si="258"/>
        <v>-</v>
      </c>
      <c r="AE209" s="516" t="str">
        <f t="shared" si="258"/>
        <v>-</v>
      </c>
      <c r="AF209" s="516" t="str">
        <f t="shared" si="258"/>
        <v>-</v>
      </c>
      <c r="AG209" s="516" t="str">
        <f t="shared" si="258"/>
        <v>-</v>
      </c>
      <c r="AH209" s="516" t="str">
        <f t="shared" si="258"/>
        <v>-</v>
      </c>
      <c r="AI209" s="516" t="str">
        <f t="shared" si="258"/>
        <v>-</v>
      </c>
      <c r="AJ209" s="516" t="str">
        <f t="shared" si="258"/>
        <v>-</v>
      </c>
      <c r="AK209" s="516" t="str">
        <f t="shared" si="258"/>
        <v>-</v>
      </c>
      <c r="AL209" s="516" t="str">
        <f t="shared" si="258"/>
        <v>-</v>
      </c>
      <c r="AM209" s="516" t="str">
        <f t="shared" si="258"/>
        <v>-</v>
      </c>
      <c r="AN209" s="516" t="str">
        <f t="shared" si="259"/>
        <v>-</v>
      </c>
      <c r="AO209" s="516" t="str">
        <f t="shared" si="259"/>
        <v>-</v>
      </c>
      <c r="AP209" s="516" t="str">
        <f t="shared" si="259"/>
        <v>-</v>
      </c>
      <c r="AQ209" s="516" t="str">
        <f t="shared" si="259"/>
        <v>-</v>
      </c>
      <c r="AR209" s="516" t="str">
        <f t="shared" si="259"/>
        <v>-</v>
      </c>
      <c r="AS209" s="516" t="str">
        <f t="shared" si="259"/>
        <v>-</v>
      </c>
      <c r="AT209" s="516" t="str">
        <f t="shared" si="259"/>
        <v>-</v>
      </c>
      <c r="AU209" s="516" t="str">
        <f t="shared" si="259"/>
        <v>-</v>
      </c>
      <c r="AV209" s="516" t="str">
        <f t="shared" si="259"/>
        <v>-</v>
      </c>
      <c r="AW209" s="516" t="str">
        <f t="shared" si="259"/>
        <v>-</v>
      </c>
      <c r="AX209" s="516" t="str">
        <f t="shared" si="260"/>
        <v>-</v>
      </c>
      <c r="AY209" s="516" t="str">
        <f t="shared" si="260"/>
        <v>-</v>
      </c>
      <c r="AZ209" s="516" t="str">
        <f t="shared" si="260"/>
        <v>-</v>
      </c>
      <c r="BA209" s="516" t="str">
        <f t="shared" si="260"/>
        <v>-</v>
      </c>
      <c r="BB209" s="516" t="str">
        <f t="shared" si="260"/>
        <v>-</v>
      </c>
      <c r="BC209" s="516" t="str">
        <f t="shared" si="260"/>
        <v>-</v>
      </c>
      <c r="BD209" s="516" t="str">
        <f t="shared" si="260"/>
        <v>-</v>
      </c>
      <c r="BE209" s="516" t="str">
        <f t="shared" si="260"/>
        <v>-</v>
      </c>
      <c r="BF209" s="516" t="str">
        <f t="shared" si="260"/>
        <v>-</v>
      </c>
      <c r="BG209" s="516" t="str">
        <f t="shared" si="260"/>
        <v>-</v>
      </c>
      <c r="BH209" s="516" t="str">
        <f t="shared" si="261"/>
        <v>-</v>
      </c>
      <c r="BI209" s="516" t="str">
        <f t="shared" si="261"/>
        <v>-</v>
      </c>
      <c r="BJ209" s="516" t="str">
        <f t="shared" si="261"/>
        <v>-</v>
      </c>
      <c r="BK209" s="516" t="str">
        <f t="shared" si="261"/>
        <v>-</v>
      </c>
      <c r="BL209" s="516" t="str">
        <f t="shared" si="261"/>
        <v>-</v>
      </c>
      <c r="BM209" s="516" t="str">
        <f t="shared" si="261"/>
        <v>-</v>
      </c>
      <c r="BN209" s="516" t="str">
        <f t="shared" si="261"/>
        <v>-</v>
      </c>
      <c r="BO209" s="516" t="str">
        <f t="shared" si="261"/>
        <v>-</v>
      </c>
      <c r="BP209" s="516" t="str">
        <f t="shared" si="261"/>
        <v>-</v>
      </c>
      <c r="BQ209" s="516" t="str">
        <f t="shared" si="261"/>
        <v>-</v>
      </c>
      <c r="BR209" s="516" t="str">
        <f t="shared" si="253"/>
        <v>-------</v>
      </c>
      <c r="BS209" s="516" t="str">
        <f t="shared" si="254"/>
        <v>-</v>
      </c>
      <c r="BT209" s="454" t="str">
        <f>IF(INDEX(BR:BR,ROW())&lt;&gt;"-------",VLOOKUP($BR209,'CS Protocol Def'!$B:$O,12,FALSE),"-")</f>
        <v>-</v>
      </c>
      <c r="BU209" s="454" t="str">
        <f>IF(INDEX(BR:BR,ROW())&lt;&gt;"-------",VLOOKUP(INDEX(BR:BR,ROW()),'CS Protocol Def'!$B:$O,13,FALSE),"-")</f>
        <v>-</v>
      </c>
      <c r="BV209" s="454" t="str">
        <f>IF(INDEX(BR:BR,ROW())&lt;&gt;"-------",VLOOKUP($BR209,'CS Protocol Def'!$B:$P,15,FALSE),"-")</f>
        <v>-</v>
      </c>
      <c r="BW209" s="455" t="str">
        <f t="shared" si="255"/>
        <v>-</v>
      </c>
      <c r="BX209" s="515" t="str">
        <f>IF(INDEX(BR:BR,ROW())&lt;&gt;"-------",VLOOKUP($BR209,'CS Protocol Def'!$B:$Q,16,FALSE),"-")</f>
        <v>-</v>
      </c>
      <c r="BY209" s="455" t="str">
        <f>IF(INDEX(BR:BR,ROW())&lt;&gt;"-------",VLOOKUP(TEXT(BIN2DEC(CONCATENATE(K209,L209,M209,N209,O209,P209,Q209,R209,S209,T209)),"#"),'Country Codes'!A:B,2,FALSE),"-")</f>
        <v>-</v>
      </c>
      <c r="BZ209" s="491" t="str">
        <f>IF(BT209=BZ$3,VLOOKUP(CONCATENATE(X209,Y209,Z209,AA209,AB209,AC209),Characters!$B$3:$F$41,5,FALSE)&amp;
VLOOKUP(CONCATENATE(AD209,AE209,AF209,AG209,AH209,AI209),Characters!$B$3:$F$41,5,FALSE)&amp;
VLOOKUP(CONCATENATE(AJ209,AK209,AL209,AM209,AN209,AO209),Characters!$B$3:$F$41,5,FALSE)&amp;
VLOOKUP(CONCATENATE(AP209,AQ209,AR209,AS209,AT209,AU209),Characters!$B$3:$F$41,5,FALSE)&amp;
VLOOKUP(CONCATENATE(AV209,AW209,AX209,AY209,AZ209,BA209),Characters!$B$3:$F$41,5,FALSE)&amp;
VLOOKUP(CONCATENATE(BB209,BC209,BD209,BE209,BF209,BG209),Characters!$B$3:$F$41,5,FALSE)&amp;
VLOOKUP(CONCATENATE(BH209,BI209,BJ209,BK209,BL209,BM209),Characters!$B$3:$F$41,5,FALSE),"-")</f>
        <v>-</v>
      </c>
      <c r="CA209" s="471" t="str">
        <f t="shared" si="223"/>
        <v>-</v>
      </c>
      <c r="CB209" s="473" t="str">
        <f t="shared" si="224"/>
        <v>-</v>
      </c>
      <c r="CC209" s="475" t="str">
        <f t="shared" si="225"/>
        <v>-</v>
      </c>
      <c r="CD209" s="476" t="str">
        <f t="shared" si="226"/>
        <v>-</v>
      </c>
      <c r="CE209" s="476" t="str">
        <f t="shared" si="227"/>
        <v>-</v>
      </c>
      <c r="CF209" s="476" t="str">
        <f t="shared" si="228"/>
        <v>-</v>
      </c>
      <c r="CG209" s="476" t="str">
        <f t="shared" si="229"/>
        <v>-</v>
      </c>
      <c r="CH209" s="478" t="str">
        <f t="shared" si="230"/>
        <v>-</v>
      </c>
      <c r="CI209" s="480" t="str">
        <f t="shared" si="231"/>
        <v>-</v>
      </c>
      <c r="CJ209" s="480" t="str">
        <f t="shared" si="232"/>
        <v>-</v>
      </c>
      <c r="CK209" s="480" t="str">
        <f t="shared" si="233"/>
        <v>-</v>
      </c>
      <c r="CL209" s="480" t="str">
        <f t="shared" si="234"/>
        <v>-</v>
      </c>
      <c r="CM209" s="482" t="str">
        <f t="shared" si="235"/>
        <v>-</v>
      </c>
      <c r="CN209" s="483" t="str">
        <f t="shared" si="236"/>
        <v>-</v>
      </c>
      <c r="CO209" s="483" t="str">
        <f t="shared" si="237"/>
        <v>-</v>
      </c>
      <c r="CP209" s="483" t="str">
        <f t="shared" si="238"/>
        <v>-</v>
      </c>
      <c r="CQ209" s="493" t="str">
        <f t="shared" si="239"/>
        <v>-</v>
      </c>
      <c r="CR209" s="487" t="str">
        <f t="shared" si="240"/>
        <v>-</v>
      </c>
      <c r="CS209" s="490" t="str">
        <f t="shared" si="241"/>
        <v>-</v>
      </c>
      <c r="CT209" s="485" t="str">
        <f t="shared" si="242"/>
        <v>-</v>
      </c>
      <c r="CU209" s="485" t="str">
        <f t="shared" si="243"/>
        <v>-</v>
      </c>
      <c r="CV209" s="489" t="str">
        <f t="shared" si="244"/>
        <v>-</v>
      </c>
    </row>
    <row r="210" spans="6:100" x14ac:dyDescent="0.2">
      <c r="F210" s="495" t="str">
        <f t="shared" si="222"/>
        <v>-</v>
      </c>
      <c r="G210" s="495">
        <f t="shared" si="251"/>
        <v>0</v>
      </c>
      <c r="I210" s="456" t="str">
        <f t="shared" si="252"/>
        <v>-</v>
      </c>
      <c r="J210" s="516" t="str">
        <f t="shared" si="256"/>
        <v>-</v>
      </c>
      <c r="K210" s="516" t="str">
        <f t="shared" si="256"/>
        <v>-</v>
      </c>
      <c r="L210" s="516" t="str">
        <f t="shared" si="256"/>
        <v>-</v>
      </c>
      <c r="M210" s="516" t="str">
        <f t="shared" si="256"/>
        <v>-</v>
      </c>
      <c r="N210" s="516" t="str">
        <f t="shared" si="256"/>
        <v>-</v>
      </c>
      <c r="O210" s="516" t="str">
        <f t="shared" si="256"/>
        <v>-</v>
      </c>
      <c r="P210" s="516" t="str">
        <f t="shared" si="256"/>
        <v>-</v>
      </c>
      <c r="Q210" s="516" t="str">
        <f t="shared" si="256"/>
        <v>-</v>
      </c>
      <c r="R210" s="516" t="str">
        <f t="shared" si="256"/>
        <v>-</v>
      </c>
      <c r="S210" s="516" t="str">
        <f t="shared" si="256"/>
        <v>-</v>
      </c>
      <c r="T210" s="516" t="str">
        <f t="shared" si="257"/>
        <v>-</v>
      </c>
      <c r="U210" s="516" t="str">
        <f t="shared" si="257"/>
        <v>-</v>
      </c>
      <c r="V210" s="516" t="str">
        <f t="shared" si="257"/>
        <v>-</v>
      </c>
      <c r="W210" s="516" t="str">
        <f t="shared" si="257"/>
        <v>-</v>
      </c>
      <c r="X210" s="516" t="str">
        <f t="shared" si="257"/>
        <v>-</v>
      </c>
      <c r="Y210" s="516" t="str">
        <f t="shared" si="257"/>
        <v>-</v>
      </c>
      <c r="Z210" s="516" t="str">
        <f t="shared" si="257"/>
        <v>-</v>
      </c>
      <c r="AA210" s="516" t="str">
        <f t="shared" si="257"/>
        <v>-</v>
      </c>
      <c r="AB210" s="516" t="str">
        <f t="shared" si="257"/>
        <v>-</v>
      </c>
      <c r="AC210" s="516" t="str">
        <f t="shared" si="257"/>
        <v>-</v>
      </c>
      <c r="AD210" s="516" t="str">
        <f t="shared" si="258"/>
        <v>-</v>
      </c>
      <c r="AE210" s="516" t="str">
        <f t="shared" si="258"/>
        <v>-</v>
      </c>
      <c r="AF210" s="516" t="str">
        <f t="shared" si="258"/>
        <v>-</v>
      </c>
      <c r="AG210" s="516" t="str">
        <f t="shared" si="258"/>
        <v>-</v>
      </c>
      <c r="AH210" s="516" t="str">
        <f t="shared" si="258"/>
        <v>-</v>
      </c>
      <c r="AI210" s="516" t="str">
        <f t="shared" si="258"/>
        <v>-</v>
      </c>
      <c r="AJ210" s="516" t="str">
        <f t="shared" si="258"/>
        <v>-</v>
      </c>
      <c r="AK210" s="516" t="str">
        <f t="shared" si="258"/>
        <v>-</v>
      </c>
      <c r="AL210" s="516" t="str">
        <f t="shared" si="258"/>
        <v>-</v>
      </c>
      <c r="AM210" s="516" t="str">
        <f t="shared" si="258"/>
        <v>-</v>
      </c>
      <c r="AN210" s="516" t="str">
        <f t="shared" si="259"/>
        <v>-</v>
      </c>
      <c r="AO210" s="516" t="str">
        <f t="shared" si="259"/>
        <v>-</v>
      </c>
      <c r="AP210" s="516" t="str">
        <f t="shared" si="259"/>
        <v>-</v>
      </c>
      <c r="AQ210" s="516" t="str">
        <f t="shared" si="259"/>
        <v>-</v>
      </c>
      <c r="AR210" s="516" t="str">
        <f t="shared" si="259"/>
        <v>-</v>
      </c>
      <c r="AS210" s="516" t="str">
        <f t="shared" si="259"/>
        <v>-</v>
      </c>
      <c r="AT210" s="516" t="str">
        <f t="shared" si="259"/>
        <v>-</v>
      </c>
      <c r="AU210" s="516" t="str">
        <f t="shared" si="259"/>
        <v>-</v>
      </c>
      <c r="AV210" s="516" t="str">
        <f t="shared" si="259"/>
        <v>-</v>
      </c>
      <c r="AW210" s="516" t="str">
        <f t="shared" si="259"/>
        <v>-</v>
      </c>
      <c r="AX210" s="516" t="str">
        <f t="shared" si="260"/>
        <v>-</v>
      </c>
      <c r="AY210" s="516" t="str">
        <f t="shared" si="260"/>
        <v>-</v>
      </c>
      <c r="AZ210" s="516" t="str">
        <f t="shared" si="260"/>
        <v>-</v>
      </c>
      <c r="BA210" s="516" t="str">
        <f t="shared" si="260"/>
        <v>-</v>
      </c>
      <c r="BB210" s="516" t="str">
        <f t="shared" si="260"/>
        <v>-</v>
      </c>
      <c r="BC210" s="516" t="str">
        <f t="shared" si="260"/>
        <v>-</v>
      </c>
      <c r="BD210" s="516" t="str">
        <f t="shared" si="260"/>
        <v>-</v>
      </c>
      <c r="BE210" s="516" t="str">
        <f t="shared" si="260"/>
        <v>-</v>
      </c>
      <c r="BF210" s="516" t="str">
        <f t="shared" si="260"/>
        <v>-</v>
      </c>
      <c r="BG210" s="516" t="str">
        <f t="shared" si="260"/>
        <v>-</v>
      </c>
      <c r="BH210" s="516" t="str">
        <f t="shared" si="261"/>
        <v>-</v>
      </c>
      <c r="BI210" s="516" t="str">
        <f t="shared" si="261"/>
        <v>-</v>
      </c>
      <c r="BJ210" s="516" t="str">
        <f t="shared" si="261"/>
        <v>-</v>
      </c>
      <c r="BK210" s="516" t="str">
        <f t="shared" si="261"/>
        <v>-</v>
      </c>
      <c r="BL210" s="516" t="str">
        <f t="shared" si="261"/>
        <v>-</v>
      </c>
      <c r="BM210" s="516" t="str">
        <f t="shared" si="261"/>
        <v>-</v>
      </c>
      <c r="BN210" s="516" t="str">
        <f t="shared" si="261"/>
        <v>-</v>
      </c>
      <c r="BO210" s="516" t="str">
        <f t="shared" si="261"/>
        <v>-</v>
      </c>
      <c r="BP210" s="516" t="str">
        <f t="shared" si="261"/>
        <v>-</v>
      </c>
      <c r="BQ210" s="516" t="str">
        <f t="shared" si="261"/>
        <v>-</v>
      </c>
      <c r="BR210" s="516" t="str">
        <f t="shared" si="253"/>
        <v>-------</v>
      </c>
      <c r="BS210" s="516" t="str">
        <f t="shared" si="254"/>
        <v>-</v>
      </c>
      <c r="BT210" s="454" t="str">
        <f>IF(INDEX(BR:BR,ROW())&lt;&gt;"-------",VLOOKUP($BR210,'CS Protocol Def'!$B:$O,12,FALSE),"-")</f>
        <v>-</v>
      </c>
      <c r="BU210" s="454" t="str">
        <f>IF(INDEX(BR:BR,ROW())&lt;&gt;"-------",VLOOKUP(INDEX(BR:BR,ROW()),'CS Protocol Def'!$B:$O,13,FALSE),"-")</f>
        <v>-</v>
      </c>
      <c r="BV210" s="454" t="str">
        <f>IF(INDEX(BR:BR,ROW())&lt;&gt;"-------",VLOOKUP($BR210,'CS Protocol Def'!$B:$P,15,FALSE),"-")</f>
        <v>-</v>
      </c>
      <c r="BW210" s="455" t="str">
        <f t="shared" si="255"/>
        <v>-</v>
      </c>
      <c r="BX210" s="515" t="str">
        <f>IF(INDEX(BR:BR,ROW())&lt;&gt;"-------",VLOOKUP($BR210,'CS Protocol Def'!$B:$Q,16,FALSE),"-")</f>
        <v>-</v>
      </c>
      <c r="BY210" s="455" t="str">
        <f>IF(INDEX(BR:BR,ROW())&lt;&gt;"-------",VLOOKUP(TEXT(BIN2DEC(CONCATENATE(K210,L210,M210,N210,O210,P210,Q210,R210,S210,T210)),"#"),'Country Codes'!A:B,2,FALSE),"-")</f>
        <v>-</v>
      </c>
      <c r="BZ210" s="491" t="str">
        <f>IF(BT210=BZ$3,VLOOKUP(CONCATENATE(X210,Y210,Z210,AA210,AB210,AC210),Characters!$B$3:$F$41,5,FALSE)&amp;
VLOOKUP(CONCATENATE(AD210,AE210,AF210,AG210,AH210,AI210),Characters!$B$3:$F$41,5,FALSE)&amp;
VLOOKUP(CONCATENATE(AJ210,AK210,AL210,AM210,AN210,AO210),Characters!$B$3:$F$41,5,FALSE)&amp;
VLOOKUP(CONCATENATE(AP210,AQ210,AR210,AS210,AT210,AU210),Characters!$B$3:$F$41,5,FALSE)&amp;
VLOOKUP(CONCATENATE(AV210,AW210,AX210,AY210,AZ210,BA210),Characters!$B$3:$F$41,5,FALSE)&amp;
VLOOKUP(CONCATENATE(BB210,BC210,BD210,BE210,BF210,BG210),Characters!$B$3:$F$41,5,FALSE)&amp;
VLOOKUP(CONCATENATE(BH210,BI210,BJ210,BK210,BL210,BM210),Characters!$B$3:$F$41,5,FALSE),"-")</f>
        <v>-</v>
      </c>
      <c r="CA210" s="471" t="str">
        <f t="shared" si="223"/>
        <v>-</v>
      </c>
      <c r="CB210" s="473" t="str">
        <f t="shared" si="224"/>
        <v>-</v>
      </c>
      <c r="CC210" s="475" t="str">
        <f t="shared" si="225"/>
        <v>-</v>
      </c>
      <c r="CD210" s="476" t="str">
        <f t="shared" si="226"/>
        <v>-</v>
      </c>
      <c r="CE210" s="476" t="str">
        <f t="shared" si="227"/>
        <v>-</v>
      </c>
      <c r="CF210" s="476" t="str">
        <f t="shared" si="228"/>
        <v>-</v>
      </c>
      <c r="CG210" s="476" t="str">
        <f t="shared" si="229"/>
        <v>-</v>
      </c>
      <c r="CH210" s="478" t="str">
        <f t="shared" si="230"/>
        <v>-</v>
      </c>
      <c r="CI210" s="480" t="str">
        <f t="shared" si="231"/>
        <v>-</v>
      </c>
      <c r="CJ210" s="480" t="str">
        <f t="shared" si="232"/>
        <v>-</v>
      </c>
      <c r="CK210" s="480" t="str">
        <f t="shared" si="233"/>
        <v>-</v>
      </c>
      <c r="CL210" s="480" t="str">
        <f t="shared" si="234"/>
        <v>-</v>
      </c>
      <c r="CM210" s="482" t="str">
        <f t="shared" si="235"/>
        <v>-</v>
      </c>
      <c r="CN210" s="483" t="str">
        <f t="shared" si="236"/>
        <v>-</v>
      </c>
      <c r="CO210" s="483" t="str">
        <f t="shared" si="237"/>
        <v>-</v>
      </c>
      <c r="CP210" s="483" t="str">
        <f t="shared" si="238"/>
        <v>-</v>
      </c>
      <c r="CQ210" s="493" t="str">
        <f t="shared" si="239"/>
        <v>-</v>
      </c>
      <c r="CR210" s="487" t="str">
        <f t="shared" si="240"/>
        <v>-</v>
      </c>
      <c r="CS210" s="490" t="str">
        <f t="shared" si="241"/>
        <v>-</v>
      </c>
      <c r="CT210" s="485" t="str">
        <f t="shared" si="242"/>
        <v>-</v>
      </c>
      <c r="CU210" s="485" t="str">
        <f t="shared" si="243"/>
        <v>-</v>
      </c>
      <c r="CV210" s="489" t="str">
        <f t="shared" si="244"/>
        <v>-</v>
      </c>
    </row>
    <row r="211" spans="6:100" x14ac:dyDescent="0.2">
      <c r="F211" s="495" t="str">
        <f t="shared" si="222"/>
        <v>-</v>
      </c>
      <c r="G211" s="495">
        <f t="shared" si="251"/>
        <v>0</v>
      </c>
      <c r="I211" s="456" t="str">
        <f t="shared" si="252"/>
        <v>-</v>
      </c>
      <c r="J211" s="516" t="str">
        <f t="shared" si="256"/>
        <v>-</v>
      </c>
      <c r="K211" s="516" t="str">
        <f t="shared" si="256"/>
        <v>-</v>
      </c>
      <c r="L211" s="516" t="str">
        <f t="shared" si="256"/>
        <v>-</v>
      </c>
      <c r="M211" s="516" t="str">
        <f t="shared" si="256"/>
        <v>-</v>
      </c>
      <c r="N211" s="516" t="str">
        <f t="shared" si="256"/>
        <v>-</v>
      </c>
      <c r="O211" s="516" t="str">
        <f t="shared" si="256"/>
        <v>-</v>
      </c>
      <c r="P211" s="516" t="str">
        <f t="shared" si="256"/>
        <v>-</v>
      </c>
      <c r="Q211" s="516" t="str">
        <f t="shared" si="256"/>
        <v>-</v>
      </c>
      <c r="R211" s="516" t="str">
        <f t="shared" si="256"/>
        <v>-</v>
      </c>
      <c r="S211" s="516" t="str">
        <f t="shared" si="256"/>
        <v>-</v>
      </c>
      <c r="T211" s="516" t="str">
        <f t="shared" si="257"/>
        <v>-</v>
      </c>
      <c r="U211" s="516" t="str">
        <f t="shared" si="257"/>
        <v>-</v>
      </c>
      <c r="V211" s="516" t="str">
        <f t="shared" si="257"/>
        <v>-</v>
      </c>
      <c r="W211" s="516" t="str">
        <f t="shared" si="257"/>
        <v>-</v>
      </c>
      <c r="X211" s="516" t="str">
        <f t="shared" si="257"/>
        <v>-</v>
      </c>
      <c r="Y211" s="516" t="str">
        <f t="shared" si="257"/>
        <v>-</v>
      </c>
      <c r="Z211" s="516" t="str">
        <f t="shared" si="257"/>
        <v>-</v>
      </c>
      <c r="AA211" s="516" t="str">
        <f t="shared" si="257"/>
        <v>-</v>
      </c>
      <c r="AB211" s="516" t="str">
        <f t="shared" si="257"/>
        <v>-</v>
      </c>
      <c r="AC211" s="516" t="str">
        <f t="shared" si="257"/>
        <v>-</v>
      </c>
      <c r="AD211" s="516" t="str">
        <f t="shared" si="258"/>
        <v>-</v>
      </c>
      <c r="AE211" s="516" t="str">
        <f t="shared" si="258"/>
        <v>-</v>
      </c>
      <c r="AF211" s="516" t="str">
        <f t="shared" si="258"/>
        <v>-</v>
      </c>
      <c r="AG211" s="516" t="str">
        <f t="shared" si="258"/>
        <v>-</v>
      </c>
      <c r="AH211" s="516" t="str">
        <f t="shared" si="258"/>
        <v>-</v>
      </c>
      <c r="AI211" s="516" t="str">
        <f t="shared" si="258"/>
        <v>-</v>
      </c>
      <c r="AJ211" s="516" t="str">
        <f t="shared" si="258"/>
        <v>-</v>
      </c>
      <c r="AK211" s="516" t="str">
        <f t="shared" si="258"/>
        <v>-</v>
      </c>
      <c r="AL211" s="516" t="str">
        <f t="shared" si="258"/>
        <v>-</v>
      </c>
      <c r="AM211" s="516" t="str">
        <f t="shared" si="258"/>
        <v>-</v>
      </c>
      <c r="AN211" s="516" t="str">
        <f t="shared" si="259"/>
        <v>-</v>
      </c>
      <c r="AO211" s="516" t="str">
        <f t="shared" si="259"/>
        <v>-</v>
      </c>
      <c r="AP211" s="516" t="str">
        <f t="shared" si="259"/>
        <v>-</v>
      </c>
      <c r="AQ211" s="516" t="str">
        <f t="shared" si="259"/>
        <v>-</v>
      </c>
      <c r="AR211" s="516" t="str">
        <f t="shared" si="259"/>
        <v>-</v>
      </c>
      <c r="AS211" s="516" t="str">
        <f t="shared" si="259"/>
        <v>-</v>
      </c>
      <c r="AT211" s="516" t="str">
        <f t="shared" si="259"/>
        <v>-</v>
      </c>
      <c r="AU211" s="516" t="str">
        <f t="shared" si="259"/>
        <v>-</v>
      </c>
      <c r="AV211" s="516" t="str">
        <f t="shared" si="259"/>
        <v>-</v>
      </c>
      <c r="AW211" s="516" t="str">
        <f t="shared" si="259"/>
        <v>-</v>
      </c>
      <c r="AX211" s="516" t="str">
        <f t="shared" si="260"/>
        <v>-</v>
      </c>
      <c r="AY211" s="516" t="str">
        <f t="shared" si="260"/>
        <v>-</v>
      </c>
      <c r="AZ211" s="516" t="str">
        <f t="shared" si="260"/>
        <v>-</v>
      </c>
      <c r="BA211" s="516" t="str">
        <f t="shared" si="260"/>
        <v>-</v>
      </c>
      <c r="BB211" s="516" t="str">
        <f t="shared" si="260"/>
        <v>-</v>
      </c>
      <c r="BC211" s="516" t="str">
        <f t="shared" si="260"/>
        <v>-</v>
      </c>
      <c r="BD211" s="516" t="str">
        <f t="shared" si="260"/>
        <v>-</v>
      </c>
      <c r="BE211" s="516" t="str">
        <f t="shared" si="260"/>
        <v>-</v>
      </c>
      <c r="BF211" s="516" t="str">
        <f t="shared" si="260"/>
        <v>-</v>
      </c>
      <c r="BG211" s="516" t="str">
        <f t="shared" si="260"/>
        <v>-</v>
      </c>
      <c r="BH211" s="516" t="str">
        <f t="shared" si="261"/>
        <v>-</v>
      </c>
      <c r="BI211" s="516" t="str">
        <f t="shared" si="261"/>
        <v>-</v>
      </c>
      <c r="BJ211" s="516" t="str">
        <f t="shared" si="261"/>
        <v>-</v>
      </c>
      <c r="BK211" s="516" t="str">
        <f t="shared" si="261"/>
        <v>-</v>
      </c>
      <c r="BL211" s="516" t="str">
        <f t="shared" si="261"/>
        <v>-</v>
      </c>
      <c r="BM211" s="516" t="str">
        <f t="shared" si="261"/>
        <v>-</v>
      </c>
      <c r="BN211" s="516" t="str">
        <f t="shared" si="261"/>
        <v>-</v>
      </c>
      <c r="BO211" s="516" t="str">
        <f t="shared" si="261"/>
        <v>-</v>
      </c>
      <c r="BP211" s="516" t="str">
        <f t="shared" si="261"/>
        <v>-</v>
      </c>
      <c r="BQ211" s="516" t="str">
        <f t="shared" si="261"/>
        <v>-</v>
      </c>
      <c r="BR211" s="516" t="str">
        <f t="shared" si="253"/>
        <v>-------</v>
      </c>
      <c r="BS211" s="516" t="str">
        <f t="shared" si="254"/>
        <v>-</v>
      </c>
      <c r="BT211" s="454" t="str">
        <f>IF(INDEX(BR:BR,ROW())&lt;&gt;"-------",VLOOKUP($BR211,'CS Protocol Def'!$B:$O,12,FALSE),"-")</f>
        <v>-</v>
      </c>
      <c r="BU211" s="454" t="str">
        <f>IF(INDEX(BR:BR,ROW())&lt;&gt;"-------",VLOOKUP(INDEX(BR:BR,ROW()),'CS Protocol Def'!$B:$O,13,FALSE),"-")</f>
        <v>-</v>
      </c>
      <c r="BV211" s="454" t="str">
        <f>IF(INDEX(BR:BR,ROW())&lt;&gt;"-------",VLOOKUP($BR211,'CS Protocol Def'!$B:$P,15,FALSE),"-")</f>
        <v>-</v>
      </c>
      <c r="BW211" s="455" t="str">
        <f t="shared" si="255"/>
        <v>-</v>
      </c>
      <c r="BX211" s="515" t="str">
        <f>IF(INDEX(BR:BR,ROW())&lt;&gt;"-------",VLOOKUP($BR211,'CS Protocol Def'!$B:$Q,16,FALSE),"-")</f>
        <v>-</v>
      </c>
      <c r="BY211" s="455" t="str">
        <f>IF(INDEX(BR:BR,ROW())&lt;&gt;"-------",VLOOKUP(TEXT(BIN2DEC(CONCATENATE(K211,L211,M211,N211,O211,P211,Q211,R211,S211,T211)),"#"),'Country Codes'!A:B,2,FALSE),"-")</f>
        <v>-</v>
      </c>
      <c r="BZ211" s="491" t="str">
        <f>IF(BT211=BZ$3,VLOOKUP(CONCATENATE(X211,Y211,Z211,AA211,AB211,AC211),Characters!$B$3:$F$41,5,FALSE)&amp;
VLOOKUP(CONCATENATE(AD211,AE211,AF211,AG211,AH211,AI211),Characters!$B$3:$F$41,5,FALSE)&amp;
VLOOKUP(CONCATENATE(AJ211,AK211,AL211,AM211,AN211,AO211),Characters!$B$3:$F$41,5,FALSE)&amp;
VLOOKUP(CONCATENATE(AP211,AQ211,AR211,AS211,AT211,AU211),Characters!$B$3:$F$41,5,FALSE)&amp;
VLOOKUP(CONCATENATE(AV211,AW211,AX211,AY211,AZ211,BA211),Characters!$B$3:$F$41,5,FALSE)&amp;
VLOOKUP(CONCATENATE(BB211,BC211,BD211,BE211,BF211,BG211),Characters!$B$3:$F$41,5,FALSE)&amp;
VLOOKUP(CONCATENATE(BH211,BI211,BJ211,BK211,BL211,BM211),Characters!$B$3:$F$41,5,FALSE),"-")</f>
        <v>-</v>
      </c>
      <c r="CA211" s="471" t="str">
        <f t="shared" si="223"/>
        <v>-</v>
      </c>
      <c r="CB211" s="473" t="str">
        <f t="shared" si="224"/>
        <v>-</v>
      </c>
      <c r="CC211" s="475" t="str">
        <f t="shared" si="225"/>
        <v>-</v>
      </c>
      <c r="CD211" s="476" t="str">
        <f t="shared" si="226"/>
        <v>-</v>
      </c>
      <c r="CE211" s="476" t="str">
        <f t="shared" si="227"/>
        <v>-</v>
      </c>
      <c r="CF211" s="476" t="str">
        <f t="shared" si="228"/>
        <v>-</v>
      </c>
      <c r="CG211" s="476" t="str">
        <f t="shared" si="229"/>
        <v>-</v>
      </c>
      <c r="CH211" s="478" t="str">
        <f t="shared" si="230"/>
        <v>-</v>
      </c>
      <c r="CI211" s="480" t="str">
        <f t="shared" si="231"/>
        <v>-</v>
      </c>
      <c r="CJ211" s="480" t="str">
        <f t="shared" si="232"/>
        <v>-</v>
      </c>
      <c r="CK211" s="480" t="str">
        <f t="shared" si="233"/>
        <v>-</v>
      </c>
      <c r="CL211" s="480" t="str">
        <f t="shared" si="234"/>
        <v>-</v>
      </c>
      <c r="CM211" s="482" t="str">
        <f t="shared" si="235"/>
        <v>-</v>
      </c>
      <c r="CN211" s="483" t="str">
        <f t="shared" si="236"/>
        <v>-</v>
      </c>
      <c r="CO211" s="483" t="str">
        <f t="shared" si="237"/>
        <v>-</v>
      </c>
      <c r="CP211" s="483" t="str">
        <f t="shared" si="238"/>
        <v>-</v>
      </c>
      <c r="CQ211" s="493" t="str">
        <f t="shared" si="239"/>
        <v>-</v>
      </c>
      <c r="CR211" s="487" t="str">
        <f t="shared" si="240"/>
        <v>-</v>
      </c>
      <c r="CS211" s="490" t="str">
        <f t="shared" si="241"/>
        <v>-</v>
      </c>
      <c r="CT211" s="485" t="str">
        <f t="shared" si="242"/>
        <v>-</v>
      </c>
      <c r="CU211" s="485" t="str">
        <f t="shared" si="243"/>
        <v>-</v>
      </c>
      <c r="CV211" s="489" t="str">
        <f t="shared" si="244"/>
        <v>-</v>
      </c>
    </row>
    <row r="212" spans="6:100" x14ac:dyDescent="0.2">
      <c r="F212" s="495" t="str">
        <f t="shared" si="222"/>
        <v>-</v>
      </c>
      <c r="G212" s="495">
        <f t="shared" si="251"/>
        <v>0</v>
      </c>
      <c r="I212" s="456" t="str">
        <f t="shared" si="252"/>
        <v>-</v>
      </c>
      <c r="J212" s="516" t="str">
        <f t="shared" si="256"/>
        <v>-</v>
      </c>
      <c r="K212" s="516" t="str">
        <f t="shared" si="256"/>
        <v>-</v>
      </c>
      <c r="L212" s="516" t="str">
        <f t="shared" si="256"/>
        <v>-</v>
      </c>
      <c r="M212" s="516" t="str">
        <f t="shared" si="256"/>
        <v>-</v>
      </c>
      <c r="N212" s="516" t="str">
        <f t="shared" si="256"/>
        <v>-</v>
      </c>
      <c r="O212" s="516" t="str">
        <f t="shared" si="256"/>
        <v>-</v>
      </c>
      <c r="P212" s="516" t="str">
        <f t="shared" si="256"/>
        <v>-</v>
      </c>
      <c r="Q212" s="516" t="str">
        <f t="shared" si="256"/>
        <v>-</v>
      </c>
      <c r="R212" s="516" t="str">
        <f t="shared" si="256"/>
        <v>-</v>
      </c>
      <c r="S212" s="516" t="str">
        <f t="shared" si="256"/>
        <v>-</v>
      </c>
      <c r="T212" s="516" t="str">
        <f t="shared" si="257"/>
        <v>-</v>
      </c>
      <c r="U212" s="516" t="str">
        <f t="shared" si="257"/>
        <v>-</v>
      </c>
      <c r="V212" s="516" t="str">
        <f t="shared" si="257"/>
        <v>-</v>
      </c>
      <c r="W212" s="516" t="str">
        <f t="shared" si="257"/>
        <v>-</v>
      </c>
      <c r="X212" s="516" t="str">
        <f t="shared" si="257"/>
        <v>-</v>
      </c>
      <c r="Y212" s="516" t="str">
        <f t="shared" si="257"/>
        <v>-</v>
      </c>
      <c r="Z212" s="516" t="str">
        <f t="shared" si="257"/>
        <v>-</v>
      </c>
      <c r="AA212" s="516" t="str">
        <f t="shared" si="257"/>
        <v>-</v>
      </c>
      <c r="AB212" s="516" t="str">
        <f t="shared" si="257"/>
        <v>-</v>
      </c>
      <c r="AC212" s="516" t="str">
        <f t="shared" si="257"/>
        <v>-</v>
      </c>
      <c r="AD212" s="516" t="str">
        <f t="shared" si="258"/>
        <v>-</v>
      </c>
      <c r="AE212" s="516" t="str">
        <f t="shared" si="258"/>
        <v>-</v>
      </c>
      <c r="AF212" s="516" t="str">
        <f t="shared" si="258"/>
        <v>-</v>
      </c>
      <c r="AG212" s="516" t="str">
        <f t="shared" si="258"/>
        <v>-</v>
      </c>
      <c r="AH212" s="516" t="str">
        <f t="shared" si="258"/>
        <v>-</v>
      </c>
      <c r="AI212" s="516" t="str">
        <f t="shared" si="258"/>
        <v>-</v>
      </c>
      <c r="AJ212" s="516" t="str">
        <f t="shared" si="258"/>
        <v>-</v>
      </c>
      <c r="AK212" s="516" t="str">
        <f t="shared" si="258"/>
        <v>-</v>
      </c>
      <c r="AL212" s="516" t="str">
        <f t="shared" si="258"/>
        <v>-</v>
      </c>
      <c r="AM212" s="516" t="str">
        <f t="shared" si="258"/>
        <v>-</v>
      </c>
      <c r="AN212" s="516" t="str">
        <f t="shared" si="259"/>
        <v>-</v>
      </c>
      <c r="AO212" s="516" t="str">
        <f t="shared" si="259"/>
        <v>-</v>
      </c>
      <c r="AP212" s="516" t="str">
        <f t="shared" si="259"/>
        <v>-</v>
      </c>
      <c r="AQ212" s="516" t="str">
        <f t="shared" si="259"/>
        <v>-</v>
      </c>
      <c r="AR212" s="516" t="str">
        <f t="shared" si="259"/>
        <v>-</v>
      </c>
      <c r="AS212" s="516" t="str">
        <f t="shared" si="259"/>
        <v>-</v>
      </c>
      <c r="AT212" s="516" t="str">
        <f t="shared" si="259"/>
        <v>-</v>
      </c>
      <c r="AU212" s="516" t="str">
        <f t="shared" si="259"/>
        <v>-</v>
      </c>
      <c r="AV212" s="516" t="str">
        <f t="shared" si="259"/>
        <v>-</v>
      </c>
      <c r="AW212" s="516" t="str">
        <f t="shared" si="259"/>
        <v>-</v>
      </c>
      <c r="AX212" s="516" t="str">
        <f t="shared" si="260"/>
        <v>-</v>
      </c>
      <c r="AY212" s="516" t="str">
        <f t="shared" si="260"/>
        <v>-</v>
      </c>
      <c r="AZ212" s="516" t="str">
        <f t="shared" si="260"/>
        <v>-</v>
      </c>
      <c r="BA212" s="516" t="str">
        <f t="shared" si="260"/>
        <v>-</v>
      </c>
      <c r="BB212" s="516" t="str">
        <f t="shared" si="260"/>
        <v>-</v>
      </c>
      <c r="BC212" s="516" t="str">
        <f t="shared" si="260"/>
        <v>-</v>
      </c>
      <c r="BD212" s="516" t="str">
        <f t="shared" si="260"/>
        <v>-</v>
      </c>
      <c r="BE212" s="516" t="str">
        <f t="shared" si="260"/>
        <v>-</v>
      </c>
      <c r="BF212" s="516" t="str">
        <f t="shared" si="260"/>
        <v>-</v>
      </c>
      <c r="BG212" s="516" t="str">
        <f t="shared" si="260"/>
        <v>-</v>
      </c>
      <c r="BH212" s="516" t="str">
        <f t="shared" si="261"/>
        <v>-</v>
      </c>
      <c r="BI212" s="516" t="str">
        <f t="shared" si="261"/>
        <v>-</v>
      </c>
      <c r="BJ212" s="516" t="str">
        <f t="shared" si="261"/>
        <v>-</v>
      </c>
      <c r="BK212" s="516" t="str">
        <f t="shared" si="261"/>
        <v>-</v>
      </c>
      <c r="BL212" s="516" t="str">
        <f t="shared" si="261"/>
        <v>-</v>
      </c>
      <c r="BM212" s="516" t="str">
        <f t="shared" si="261"/>
        <v>-</v>
      </c>
      <c r="BN212" s="516" t="str">
        <f t="shared" si="261"/>
        <v>-</v>
      </c>
      <c r="BO212" s="516" t="str">
        <f t="shared" si="261"/>
        <v>-</v>
      </c>
      <c r="BP212" s="516" t="str">
        <f t="shared" si="261"/>
        <v>-</v>
      </c>
      <c r="BQ212" s="516" t="str">
        <f t="shared" si="261"/>
        <v>-</v>
      </c>
      <c r="BR212" s="516" t="str">
        <f t="shared" si="253"/>
        <v>-------</v>
      </c>
      <c r="BS212" s="516" t="str">
        <f t="shared" si="254"/>
        <v>-</v>
      </c>
      <c r="BT212" s="454" t="str">
        <f>IF(INDEX(BR:BR,ROW())&lt;&gt;"-------",VLOOKUP($BR212,'CS Protocol Def'!$B:$O,12,FALSE),"-")</f>
        <v>-</v>
      </c>
      <c r="BU212" s="454" t="str">
        <f>IF(INDEX(BR:BR,ROW())&lt;&gt;"-------",VLOOKUP(INDEX(BR:BR,ROW()),'CS Protocol Def'!$B:$O,13,FALSE),"-")</f>
        <v>-</v>
      </c>
      <c r="BV212" s="454" t="str">
        <f>IF(INDEX(BR:BR,ROW())&lt;&gt;"-------",VLOOKUP($BR212,'CS Protocol Def'!$B:$P,15,FALSE),"-")</f>
        <v>-</v>
      </c>
      <c r="BW212" s="455" t="str">
        <f t="shared" si="255"/>
        <v>-</v>
      </c>
      <c r="BX212" s="515" t="str">
        <f>IF(INDEX(BR:BR,ROW())&lt;&gt;"-------",VLOOKUP($BR212,'CS Protocol Def'!$B:$Q,16,FALSE),"-")</f>
        <v>-</v>
      </c>
      <c r="BY212" s="455" t="str">
        <f>IF(INDEX(BR:BR,ROW())&lt;&gt;"-------",VLOOKUP(TEXT(BIN2DEC(CONCATENATE(K212,L212,M212,N212,O212,P212,Q212,R212,S212,T212)),"#"),'Country Codes'!A:B,2,FALSE),"-")</f>
        <v>-</v>
      </c>
      <c r="BZ212" s="491" t="str">
        <f>IF(BT212=BZ$3,VLOOKUP(CONCATENATE(X212,Y212,Z212,AA212,AB212,AC212),Characters!$B$3:$F$41,5,FALSE)&amp;
VLOOKUP(CONCATENATE(AD212,AE212,AF212,AG212,AH212,AI212),Characters!$B$3:$F$41,5,FALSE)&amp;
VLOOKUP(CONCATENATE(AJ212,AK212,AL212,AM212,AN212,AO212),Characters!$B$3:$F$41,5,FALSE)&amp;
VLOOKUP(CONCATENATE(AP212,AQ212,AR212,AS212,AT212,AU212),Characters!$B$3:$F$41,5,FALSE)&amp;
VLOOKUP(CONCATENATE(AV212,AW212,AX212,AY212,AZ212,BA212),Characters!$B$3:$F$41,5,FALSE)&amp;
VLOOKUP(CONCATENATE(BB212,BC212,BD212,BE212,BF212,BG212),Characters!$B$3:$F$41,5,FALSE)&amp;
VLOOKUP(CONCATENATE(BH212,BI212,BJ212,BK212,BL212,BM212),Characters!$B$3:$F$41,5,FALSE),"-")</f>
        <v>-</v>
      </c>
      <c r="CA212" s="471" t="str">
        <f t="shared" si="223"/>
        <v>-</v>
      </c>
      <c r="CB212" s="473" t="str">
        <f t="shared" si="224"/>
        <v>-</v>
      </c>
      <c r="CC212" s="475" t="str">
        <f t="shared" si="225"/>
        <v>-</v>
      </c>
      <c r="CD212" s="476" t="str">
        <f t="shared" si="226"/>
        <v>-</v>
      </c>
      <c r="CE212" s="476" t="str">
        <f t="shared" si="227"/>
        <v>-</v>
      </c>
      <c r="CF212" s="476" t="str">
        <f t="shared" si="228"/>
        <v>-</v>
      </c>
      <c r="CG212" s="476" t="str">
        <f t="shared" si="229"/>
        <v>-</v>
      </c>
      <c r="CH212" s="478" t="str">
        <f t="shared" si="230"/>
        <v>-</v>
      </c>
      <c r="CI212" s="480" t="str">
        <f t="shared" si="231"/>
        <v>-</v>
      </c>
      <c r="CJ212" s="480" t="str">
        <f t="shared" si="232"/>
        <v>-</v>
      </c>
      <c r="CK212" s="480" t="str">
        <f t="shared" si="233"/>
        <v>-</v>
      </c>
      <c r="CL212" s="480" t="str">
        <f t="shared" si="234"/>
        <v>-</v>
      </c>
      <c r="CM212" s="482" t="str">
        <f t="shared" si="235"/>
        <v>-</v>
      </c>
      <c r="CN212" s="483" t="str">
        <f t="shared" si="236"/>
        <v>-</v>
      </c>
      <c r="CO212" s="483" t="str">
        <f t="shared" si="237"/>
        <v>-</v>
      </c>
      <c r="CP212" s="483" t="str">
        <f t="shared" si="238"/>
        <v>-</v>
      </c>
      <c r="CQ212" s="493" t="str">
        <f t="shared" si="239"/>
        <v>-</v>
      </c>
      <c r="CR212" s="487" t="str">
        <f t="shared" si="240"/>
        <v>-</v>
      </c>
      <c r="CS212" s="490" t="str">
        <f t="shared" si="241"/>
        <v>-</v>
      </c>
      <c r="CT212" s="485" t="str">
        <f t="shared" si="242"/>
        <v>-</v>
      </c>
      <c r="CU212" s="485" t="str">
        <f t="shared" si="243"/>
        <v>-</v>
      </c>
      <c r="CV212" s="489" t="str">
        <f t="shared" si="244"/>
        <v>-</v>
      </c>
    </row>
    <row r="213" spans="6:100" x14ac:dyDescent="0.2">
      <c r="F213" s="495" t="str">
        <f t="shared" si="222"/>
        <v>-</v>
      </c>
      <c r="G213" s="495">
        <f t="shared" si="251"/>
        <v>0</v>
      </c>
      <c r="I213" s="456" t="str">
        <f t="shared" si="252"/>
        <v>-</v>
      </c>
      <c r="J213" s="516" t="str">
        <f t="shared" si="256"/>
        <v>-</v>
      </c>
      <c r="K213" s="516" t="str">
        <f t="shared" si="256"/>
        <v>-</v>
      </c>
      <c r="L213" s="516" t="str">
        <f t="shared" si="256"/>
        <v>-</v>
      </c>
      <c r="M213" s="516" t="str">
        <f t="shared" si="256"/>
        <v>-</v>
      </c>
      <c r="N213" s="516" t="str">
        <f t="shared" si="256"/>
        <v>-</v>
      </c>
      <c r="O213" s="516" t="str">
        <f t="shared" si="256"/>
        <v>-</v>
      </c>
      <c r="P213" s="516" t="str">
        <f t="shared" si="256"/>
        <v>-</v>
      </c>
      <c r="Q213" s="516" t="str">
        <f t="shared" si="256"/>
        <v>-</v>
      </c>
      <c r="R213" s="516" t="str">
        <f t="shared" si="256"/>
        <v>-</v>
      </c>
      <c r="S213" s="516" t="str">
        <f t="shared" si="256"/>
        <v>-</v>
      </c>
      <c r="T213" s="516" t="str">
        <f t="shared" si="257"/>
        <v>-</v>
      </c>
      <c r="U213" s="516" t="str">
        <f t="shared" si="257"/>
        <v>-</v>
      </c>
      <c r="V213" s="516" t="str">
        <f t="shared" si="257"/>
        <v>-</v>
      </c>
      <c r="W213" s="516" t="str">
        <f t="shared" si="257"/>
        <v>-</v>
      </c>
      <c r="X213" s="516" t="str">
        <f t="shared" si="257"/>
        <v>-</v>
      </c>
      <c r="Y213" s="516" t="str">
        <f t="shared" si="257"/>
        <v>-</v>
      </c>
      <c r="Z213" s="516" t="str">
        <f t="shared" si="257"/>
        <v>-</v>
      </c>
      <c r="AA213" s="516" t="str">
        <f t="shared" si="257"/>
        <v>-</v>
      </c>
      <c r="AB213" s="516" t="str">
        <f t="shared" si="257"/>
        <v>-</v>
      </c>
      <c r="AC213" s="516" t="str">
        <f t="shared" si="257"/>
        <v>-</v>
      </c>
      <c r="AD213" s="516" t="str">
        <f t="shared" si="258"/>
        <v>-</v>
      </c>
      <c r="AE213" s="516" t="str">
        <f t="shared" si="258"/>
        <v>-</v>
      </c>
      <c r="AF213" s="516" t="str">
        <f t="shared" si="258"/>
        <v>-</v>
      </c>
      <c r="AG213" s="516" t="str">
        <f t="shared" si="258"/>
        <v>-</v>
      </c>
      <c r="AH213" s="516" t="str">
        <f t="shared" si="258"/>
        <v>-</v>
      </c>
      <c r="AI213" s="516" t="str">
        <f t="shared" si="258"/>
        <v>-</v>
      </c>
      <c r="AJ213" s="516" t="str">
        <f t="shared" si="258"/>
        <v>-</v>
      </c>
      <c r="AK213" s="516" t="str">
        <f t="shared" si="258"/>
        <v>-</v>
      </c>
      <c r="AL213" s="516" t="str">
        <f t="shared" si="258"/>
        <v>-</v>
      </c>
      <c r="AM213" s="516" t="str">
        <f t="shared" si="258"/>
        <v>-</v>
      </c>
      <c r="AN213" s="516" t="str">
        <f t="shared" si="259"/>
        <v>-</v>
      </c>
      <c r="AO213" s="516" t="str">
        <f t="shared" si="259"/>
        <v>-</v>
      </c>
      <c r="AP213" s="516" t="str">
        <f t="shared" si="259"/>
        <v>-</v>
      </c>
      <c r="AQ213" s="516" t="str">
        <f t="shared" si="259"/>
        <v>-</v>
      </c>
      <c r="AR213" s="516" t="str">
        <f t="shared" si="259"/>
        <v>-</v>
      </c>
      <c r="AS213" s="516" t="str">
        <f t="shared" si="259"/>
        <v>-</v>
      </c>
      <c r="AT213" s="516" t="str">
        <f t="shared" si="259"/>
        <v>-</v>
      </c>
      <c r="AU213" s="516" t="str">
        <f t="shared" si="259"/>
        <v>-</v>
      </c>
      <c r="AV213" s="516" t="str">
        <f t="shared" si="259"/>
        <v>-</v>
      </c>
      <c r="AW213" s="516" t="str">
        <f t="shared" si="259"/>
        <v>-</v>
      </c>
      <c r="AX213" s="516" t="str">
        <f t="shared" si="260"/>
        <v>-</v>
      </c>
      <c r="AY213" s="516" t="str">
        <f t="shared" si="260"/>
        <v>-</v>
      </c>
      <c r="AZ213" s="516" t="str">
        <f t="shared" si="260"/>
        <v>-</v>
      </c>
      <c r="BA213" s="516" t="str">
        <f t="shared" si="260"/>
        <v>-</v>
      </c>
      <c r="BB213" s="516" t="str">
        <f t="shared" si="260"/>
        <v>-</v>
      </c>
      <c r="BC213" s="516" t="str">
        <f t="shared" si="260"/>
        <v>-</v>
      </c>
      <c r="BD213" s="516" t="str">
        <f t="shared" si="260"/>
        <v>-</v>
      </c>
      <c r="BE213" s="516" t="str">
        <f t="shared" si="260"/>
        <v>-</v>
      </c>
      <c r="BF213" s="516" t="str">
        <f t="shared" si="260"/>
        <v>-</v>
      </c>
      <c r="BG213" s="516" t="str">
        <f t="shared" si="260"/>
        <v>-</v>
      </c>
      <c r="BH213" s="516" t="str">
        <f t="shared" si="261"/>
        <v>-</v>
      </c>
      <c r="BI213" s="516" t="str">
        <f t="shared" si="261"/>
        <v>-</v>
      </c>
      <c r="BJ213" s="516" t="str">
        <f t="shared" si="261"/>
        <v>-</v>
      </c>
      <c r="BK213" s="516" t="str">
        <f t="shared" si="261"/>
        <v>-</v>
      </c>
      <c r="BL213" s="516" t="str">
        <f t="shared" si="261"/>
        <v>-</v>
      </c>
      <c r="BM213" s="516" t="str">
        <f t="shared" si="261"/>
        <v>-</v>
      </c>
      <c r="BN213" s="516" t="str">
        <f t="shared" si="261"/>
        <v>-</v>
      </c>
      <c r="BO213" s="516" t="str">
        <f t="shared" si="261"/>
        <v>-</v>
      </c>
      <c r="BP213" s="516" t="str">
        <f t="shared" si="261"/>
        <v>-</v>
      </c>
      <c r="BQ213" s="516" t="str">
        <f t="shared" si="261"/>
        <v>-</v>
      </c>
      <c r="BR213" s="516" t="str">
        <f t="shared" si="253"/>
        <v>-------</v>
      </c>
      <c r="BS213" s="516" t="str">
        <f t="shared" si="254"/>
        <v>-</v>
      </c>
      <c r="BT213" s="454" t="str">
        <f>IF(INDEX(BR:BR,ROW())&lt;&gt;"-------",VLOOKUP($BR213,'CS Protocol Def'!$B:$O,12,FALSE),"-")</f>
        <v>-</v>
      </c>
      <c r="BU213" s="454" t="str">
        <f>IF(INDEX(BR:BR,ROW())&lt;&gt;"-------",VLOOKUP(INDEX(BR:BR,ROW()),'CS Protocol Def'!$B:$O,13,FALSE),"-")</f>
        <v>-</v>
      </c>
      <c r="BV213" s="454" t="str">
        <f>IF(INDEX(BR:BR,ROW())&lt;&gt;"-------",VLOOKUP($BR213,'CS Protocol Def'!$B:$P,15,FALSE),"-")</f>
        <v>-</v>
      </c>
      <c r="BW213" s="455" t="str">
        <f t="shared" si="255"/>
        <v>-</v>
      </c>
      <c r="BX213" s="515" t="str">
        <f>IF(INDEX(BR:BR,ROW())&lt;&gt;"-------",VLOOKUP($BR213,'CS Protocol Def'!$B:$Q,16,FALSE),"-")</f>
        <v>-</v>
      </c>
      <c r="BY213" s="455" t="str">
        <f>IF(INDEX(BR:BR,ROW())&lt;&gt;"-------",VLOOKUP(TEXT(BIN2DEC(CONCATENATE(K213,L213,M213,N213,O213,P213,Q213,R213,S213,T213)),"#"),'Country Codes'!A:B,2,FALSE),"-")</f>
        <v>-</v>
      </c>
      <c r="BZ213" s="491" t="str">
        <f>IF(BT213=BZ$3,VLOOKUP(CONCATENATE(X213,Y213,Z213,AA213,AB213,AC213),Characters!$B$3:$F$41,5,FALSE)&amp;
VLOOKUP(CONCATENATE(AD213,AE213,AF213,AG213,AH213,AI213),Characters!$B$3:$F$41,5,FALSE)&amp;
VLOOKUP(CONCATENATE(AJ213,AK213,AL213,AM213,AN213,AO213),Characters!$B$3:$F$41,5,FALSE)&amp;
VLOOKUP(CONCATENATE(AP213,AQ213,AR213,AS213,AT213,AU213),Characters!$B$3:$F$41,5,FALSE)&amp;
VLOOKUP(CONCATENATE(AV213,AW213,AX213,AY213,AZ213,BA213),Characters!$B$3:$F$41,5,FALSE)&amp;
VLOOKUP(CONCATENATE(BB213,BC213,BD213,BE213,BF213,BG213),Characters!$B$3:$F$41,5,FALSE)&amp;
VLOOKUP(CONCATENATE(BH213,BI213,BJ213,BK213,BL213,BM213),Characters!$B$3:$F$41,5,FALSE),"-")</f>
        <v>-</v>
      </c>
      <c r="CA213" s="471" t="str">
        <f t="shared" si="223"/>
        <v>-</v>
      </c>
      <c r="CB213" s="473" t="str">
        <f t="shared" si="224"/>
        <v>-</v>
      </c>
      <c r="CC213" s="475" t="str">
        <f t="shared" si="225"/>
        <v>-</v>
      </c>
      <c r="CD213" s="476" t="str">
        <f t="shared" si="226"/>
        <v>-</v>
      </c>
      <c r="CE213" s="476" t="str">
        <f t="shared" si="227"/>
        <v>-</v>
      </c>
      <c r="CF213" s="476" t="str">
        <f t="shared" si="228"/>
        <v>-</v>
      </c>
      <c r="CG213" s="476" t="str">
        <f t="shared" si="229"/>
        <v>-</v>
      </c>
      <c r="CH213" s="478" t="str">
        <f t="shared" si="230"/>
        <v>-</v>
      </c>
      <c r="CI213" s="480" t="str">
        <f t="shared" si="231"/>
        <v>-</v>
      </c>
      <c r="CJ213" s="480" t="str">
        <f t="shared" si="232"/>
        <v>-</v>
      </c>
      <c r="CK213" s="480" t="str">
        <f t="shared" si="233"/>
        <v>-</v>
      </c>
      <c r="CL213" s="480" t="str">
        <f t="shared" si="234"/>
        <v>-</v>
      </c>
      <c r="CM213" s="482" t="str">
        <f t="shared" si="235"/>
        <v>-</v>
      </c>
      <c r="CN213" s="483" t="str">
        <f t="shared" si="236"/>
        <v>-</v>
      </c>
      <c r="CO213" s="483" t="str">
        <f t="shared" si="237"/>
        <v>-</v>
      </c>
      <c r="CP213" s="483" t="str">
        <f t="shared" si="238"/>
        <v>-</v>
      </c>
      <c r="CQ213" s="493" t="str">
        <f t="shared" si="239"/>
        <v>-</v>
      </c>
      <c r="CR213" s="487" t="str">
        <f t="shared" si="240"/>
        <v>-</v>
      </c>
      <c r="CS213" s="490" t="str">
        <f t="shared" si="241"/>
        <v>-</v>
      </c>
      <c r="CT213" s="485" t="str">
        <f t="shared" si="242"/>
        <v>-</v>
      </c>
      <c r="CU213" s="485" t="str">
        <f t="shared" si="243"/>
        <v>-</v>
      </c>
      <c r="CV213" s="489" t="str">
        <f t="shared" si="244"/>
        <v>-</v>
      </c>
    </row>
    <row r="214" spans="6:100" x14ac:dyDescent="0.2">
      <c r="F214" s="495" t="str">
        <f t="shared" si="222"/>
        <v>-</v>
      </c>
      <c r="G214" s="495">
        <f t="shared" si="251"/>
        <v>0</v>
      </c>
      <c r="I214" s="456" t="str">
        <f t="shared" si="252"/>
        <v>-</v>
      </c>
      <c r="J214" s="516" t="str">
        <f t="shared" si="256"/>
        <v>-</v>
      </c>
      <c r="K214" s="516" t="str">
        <f t="shared" si="256"/>
        <v>-</v>
      </c>
      <c r="L214" s="516" t="str">
        <f t="shared" si="256"/>
        <v>-</v>
      </c>
      <c r="M214" s="516" t="str">
        <f t="shared" si="256"/>
        <v>-</v>
      </c>
      <c r="N214" s="516" t="str">
        <f t="shared" si="256"/>
        <v>-</v>
      </c>
      <c r="O214" s="516" t="str">
        <f t="shared" si="256"/>
        <v>-</v>
      </c>
      <c r="P214" s="516" t="str">
        <f t="shared" si="256"/>
        <v>-</v>
      </c>
      <c r="Q214" s="516" t="str">
        <f t="shared" si="256"/>
        <v>-</v>
      </c>
      <c r="R214" s="516" t="str">
        <f t="shared" si="256"/>
        <v>-</v>
      </c>
      <c r="S214" s="516" t="str">
        <f t="shared" si="256"/>
        <v>-</v>
      </c>
      <c r="T214" s="516" t="str">
        <f t="shared" si="257"/>
        <v>-</v>
      </c>
      <c r="U214" s="516" t="str">
        <f t="shared" si="257"/>
        <v>-</v>
      </c>
      <c r="V214" s="516" t="str">
        <f t="shared" si="257"/>
        <v>-</v>
      </c>
      <c r="W214" s="516" t="str">
        <f t="shared" si="257"/>
        <v>-</v>
      </c>
      <c r="X214" s="516" t="str">
        <f t="shared" si="257"/>
        <v>-</v>
      </c>
      <c r="Y214" s="516" t="str">
        <f t="shared" si="257"/>
        <v>-</v>
      </c>
      <c r="Z214" s="516" t="str">
        <f t="shared" si="257"/>
        <v>-</v>
      </c>
      <c r="AA214" s="516" t="str">
        <f t="shared" si="257"/>
        <v>-</v>
      </c>
      <c r="AB214" s="516" t="str">
        <f t="shared" si="257"/>
        <v>-</v>
      </c>
      <c r="AC214" s="516" t="str">
        <f t="shared" si="257"/>
        <v>-</v>
      </c>
      <c r="AD214" s="516" t="str">
        <f t="shared" si="258"/>
        <v>-</v>
      </c>
      <c r="AE214" s="516" t="str">
        <f t="shared" si="258"/>
        <v>-</v>
      </c>
      <c r="AF214" s="516" t="str">
        <f t="shared" si="258"/>
        <v>-</v>
      </c>
      <c r="AG214" s="516" t="str">
        <f t="shared" si="258"/>
        <v>-</v>
      </c>
      <c r="AH214" s="516" t="str">
        <f t="shared" si="258"/>
        <v>-</v>
      </c>
      <c r="AI214" s="516" t="str">
        <f t="shared" si="258"/>
        <v>-</v>
      </c>
      <c r="AJ214" s="516" t="str">
        <f t="shared" si="258"/>
        <v>-</v>
      </c>
      <c r="AK214" s="516" t="str">
        <f t="shared" si="258"/>
        <v>-</v>
      </c>
      <c r="AL214" s="516" t="str">
        <f t="shared" si="258"/>
        <v>-</v>
      </c>
      <c r="AM214" s="516" t="str">
        <f t="shared" si="258"/>
        <v>-</v>
      </c>
      <c r="AN214" s="516" t="str">
        <f t="shared" si="259"/>
        <v>-</v>
      </c>
      <c r="AO214" s="516" t="str">
        <f t="shared" si="259"/>
        <v>-</v>
      </c>
      <c r="AP214" s="516" t="str">
        <f t="shared" si="259"/>
        <v>-</v>
      </c>
      <c r="AQ214" s="516" t="str">
        <f t="shared" si="259"/>
        <v>-</v>
      </c>
      <c r="AR214" s="516" t="str">
        <f t="shared" si="259"/>
        <v>-</v>
      </c>
      <c r="AS214" s="516" t="str">
        <f t="shared" si="259"/>
        <v>-</v>
      </c>
      <c r="AT214" s="516" t="str">
        <f t="shared" si="259"/>
        <v>-</v>
      </c>
      <c r="AU214" s="516" t="str">
        <f t="shared" si="259"/>
        <v>-</v>
      </c>
      <c r="AV214" s="516" t="str">
        <f t="shared" si="259"/>
        <v>-</v>
      </c>
      <c r="AW214" s="516" t="str">
        <f t="shared" si="259"/>
        <v>-</v>
      </c>
      <c r="AX214" s="516" t="str">
        <f t="shared" si="260"/>
        <v>-</v>
      </c>
      <c r="AY214" s="516" t="str">
        <f t="shared" si="260"/>
        <v>-</v>
      </c>
      <c r="AZ214" s="516" t="str">
        <f t="shared" si="260"/>
        <v>-</v>
      </c>
      <c r="BA214" s="516" t="str">
        <f t="shared" si="260"/>
        <v>-</v>
      </c>
      <c r="BB214" s="516" t="str">
        <f t="shared" si="260"/>
        <v>-</v>
      </c>
      <c r="BC214" s="516" t="str">
        <f t="shared" si="260"/>
        <v>-</v>
      </c>
      <c r="BD214" s="516" t="str">
        <f t="shared" si="260"/>
        <v>-</v>
      </c>
      <c r="BE214" s="516" t="str">
        <f t="shared" si="260"/>
        <v>-</v>
      </c>
      <c r="BF214" s="516" t="str">
        <f t="shared" si="260"/>
        <v>-</v>
      </c>
      <c r="BG214" s="516" t="str">
        <f t="shared" si="260"/>
        <v>-</v>
      </c>
      <c r="BH214" s="516" t="str">
        <f t="shared" si="261"/>
        <v>-</v>
      </c>
      <c r="BI214" s="516" t="str">
        <f t="shared" si="261"/>
        <v>-</v>
      </c>
      <c r="BJ214" s="516" t="str">
        <f t="shared" si="261"/>
        <v>-</v>
      </c>
      <c r="BK214" s="516" t="str">
        <f t="shared" si="261"/>
        <v>-</v>
      </c>
      <c r="BL214" s="516" t="str">
        <f t="shared" si="261"/>
        <v>-</v>
      </c>
      <c r="BM214" s="516" t="str">
        <f t="shared" si="261"/>
        <v>-</v>
      </c>
      <c r="BN214" s="516" t="str">
        <f t="shared" si="261"/>
        <v>-</v>
      </c>
      <c r="BO214" s="516" t="str">
        <f t="shared" si="261"/>
        <v>-</v>
      </c>
      <c r="BP214" s="516" t="str">
        <f t="shared" si="261"/>
        <v>-</v>
      </c>
      <c r="BQ214" s="516" t="str">
        <f t="shared" si="261"/>
        <v>-</v>
      </c>
      <c r="BR214" s="516" t="str">
        <f t="shared" si="253"/>
        <v>-------</v>
      </c>
      <c r="BS214" s="516" t="str">
        <f t="shared" si="254"/>
        <v>-</v>
      </c>
      <c r="BT214" s="454" t="str">
        <f>IF(INDEX(BR:BR,ROW())&lt;&gt;"-------",VLOOKUP($BR214,'CS Protocol Def'!$B:$O,12,FALSE),"-")</f>
        <v>-</v>
      </c>
      <c r="BU214" s="454" t="str">
        <f>IF(INDEX(BR:BR,ROW())&lt;&gt;"-------",VLOOKUP(INDEX(BR:BR,ROW()),'CS Protocol Def'!$B:$O,13,FALSE),"-")</f>
        <v>-</v>
      </c>
      <c r="BV214" s="454" t="str">
        <f>IF(INDEX(BR:BR,ROW())&lt;&gt;"-------",VLOOKUP($BR214,'CS Protocol Def'!$B:$P,15,FALSE),"-")</f>
        <v>-</v>
      </c>
      <c r="BW214" s="455" t="str">
        <f t="shared" si="255"/>
        <v>-</v>
      </c>
      <c r="BX214" s="515" t="str">
        <f>IF(INDEX(BR:BR,ROW())&lt;&gt;"-------",VLOOKUP($BR214,'CS Protocol Def'!$B:$Q,16,FALSE),"-")</f>
        <v>-</v>
      </c>
      <c r="BY214" s="455" t="str">
        <f>IF(INDEX(BR:BR,ROW())&lt;&gt;"-------",VLOOKUP(TEXT(BIN2DEC(CONCATENATE(K214,L214,M214,N214,O214,P214,Q214,R214,S214,T214)),"#"),'Country Codes'!A:B,2,FALSE),"-")</f>
        <v>-</v>
      </c>
      <c r="BZ214" s="491" t="str">
        <f>IF(BT214=BZ$3,VLOOKUP(CONCATENATE(X214,Y214,Z214,AA214,AB214,AC214),Characters!$B$3:$F$41,5,FALSE)&amp;
VLOOKUP(CONCATENATE(AD214,AE214,AF214,AG214,AH214,AI214),Characters!$B$3:$F$41,5,FALSE)&amp;
VLOOKUP(CONCATENATE(AJ214,AK214,AL214,AM214,AN214,AO214),Characters!$B$3:$F$41,5,FALSE)&amp;
VLOOKUP(CONCATENATE(AP214,AQ214,AR214,AS214,AT214,AU214),Characters!$B$3:$F$41,5,FALSE)&amp;
VLOOKUP(CONCATENATE(AV214,AW214,AX214,AY214,AZ214,BA214),Characters!$B$3:$F$41,5,FALSE)&amp;
VLOOKUP(CONCATENATE(BB214,BC214,BD214,BE214,BF214,BG214),Characters!$B$3:$F$41,5,FALSE)&amp;
VLOOKUP(CONCATENATE(BH214,BI214,BJ214,BK214,BL214,BM214),Characters!$B$3:$F$41,5,FALSE),"-")</f>
        <v>-</v>
      </c>
      <c r="CA214" s="471" t="str">
        <f t="shared" si="223"/>
        <v>-</v>
      </c>
      <c r="CB214" s="473" t="str">
        <f t="shared" si="224"/>
        <v>-</v>
      </c>
      <c r="CC214" s="475" t="str">
        <f t="shared" si="225"/>
        <v>-</v>
      </c>
      <c r="CD214" s="476" t="str">
        <f t="shared" si="226"/>
        <v>-</v>
      </c>
      <c r="CE214" s="476" t="str">
        <f t="shared" si="227"/>
        <v>-</v>
      </c>
      <c r="CF214" s="476" t="str">
        <f t="shared" si="228"/>
        <v>-</v>
      </c>
      <c r="CG214" s="476" t="str">
        <f t="shared" si="229"/>
        <v>-</v>
      </c>
      <c r="CH214" s="478" t="str">
        <f t="shared" si="230"/>
        <v>-</v>
      </c>
      <c r="CI214" s="480" t="str">
        <f t="shared" si="231"/>
        <v>-</v>
      </c>
      <c r="CJ214" s="480" t="str">
        <f t="shared" si="232"/>
        <v>-</v>
      </c>
      <c r="CK214" s="480" t="str">
        <f t="shared" si="233"/>
        <v>-</v>
      </c>
      <c r="CL214" s="480" t="str">
        <f t="shared" si="234"/>
        <v>-</v>
      </c>
      <c r="CM214" s="482" t="str">
        <f t="shared" si="235"/>
        <v>-</v>
      </c>
      <c r="CN214" s="483" t="str">
        <f t="shared" si="236"/>
        <v>-</v>
      </c>
      <c r="CO214" s="483" t="str">
        <f t="shared" si="237"/>
        <v>-</v>
      </c>
      <c r="CP214" s="483" t="str">
        <f t="shared" si="238"/>
        <v>-</v>
      </c>
      <c r="CQ214" s="493" t="str">
        <f t="shared" si="239"/>
        <v>-</v>
      </c>
      <c r="CR214" s="487" t="str">
        <f t="shared" si="240"/>
        <v>-</v>
      </c>
      <c r="CS214" s="490" t="str">
        <f t="shared" si="241"/>
        <v>-</v>
      </c>
      <c r="CT214" s="485" t="str">
        <f t="shared" si="242"/>
        <v>-</v>
      </c>
      <c r="CU214" s="485" t="str">
        <f t="shared" si="243"/>
        <v>-</v>
      </c>
      <c r="CV214" s="489" t="str">
        <f t="shared" si="244"/>
        <v>-</v>
      </c>
    </row>
    <row r="215" spans="6:100" x14ac:dyDescent="0.2">
      <c r="F215" s="495" t="str">
        <f t="shared" si="222"/>
        <v>-</v>
      </c>
      <c r="G215" s="495">
        <f t="shared" si="251"/>
        <v>0</v>
      </c>
      <c r="I215" s="456" t="str">
        <f t="shared" si="252"/>
        <v>-</v>
      </c>
      <c r="J215" s="516" t="str">
        <f t="shared" ref="J215:S224" si="262">IF(LEN(INDEX($I:$I,ROW()))=60,MID(INDEX($I:$I,ROW()),INDEX($4:$4,COLUMN())-25,1),"-")</f>
        <v>-</v>
      </c>
      <c r="K215" s="516" t="str">
        <f t="shared" si="262"/>
        <v>-</v>
      </c>
      <c r="L215" s="516" t="str">
        <f t="shared" si="262"/>
        <v>-</v>
      </c>
      <c r="M215" s="516" t="str">
        <f t="shared" si="262"/>
        <v>-</v>
      </c>
      <c r="N215" s="516" t="str">
        <f t="shared" si="262"/>
        <v>-</v>
      </c>
      <c r="O215" s="516" t="str">
        <f t="shared" si="262"/>
        <v>-</v>
      </c>
      <c r="P215" s="516" t="str">
        <f t="shared" si="262"/>
        <v>-</v>
      </c>
      <c r="Q215" s="516" t="str">
        <f t="shared" si="262"/>
        <v>-</v>
      </c>
      <c r="R215" s="516" t="str">
        <f t="shared" si="262"/>
        <v>-</v>
      </c>
      <c r="S215" s="516" t="str">
        <f t="shared" si="262"/>
        <v>-</v>
      </c>
      <c r="T215" s="516" t="str">
        <f t="shared" ref="T215:AC224" si="263">IF(LEN(INDEX($I:$I,ROW()))=60,MID(INDEX($I:$I,ROW()),INDEX($4:$4,COLUMN())-25,1),"-")</f>
        <v>-</v>
      </c>
      <c r="U215" s="516" t="str">
        <f t="shared" si="263"/>
        <v>-</v>
      </c>
      <c r="V215" s="516" t="str">
        <f t="shared" si="263"/>
        <v>-</v>
      </c>
      <c r="W215" s="516" t="str">
        <f t="shared" si="263"/>
        <v>-</v>
      </c>
      <c r="X215" s="516" t="str">
        <f t="shared" si="263"/>
        <v>-</v>
      </c>
      <c r="Y215" s="516" t="str">
        <f t="shared" si="263"/>
        <v>-</v>
      </c>
      <c r="Z215" s="516" t="str">
        <f t="shared" si="263"/>
        <v>-</v>
      </c>
      <c r="AA215" s="516" t="str">
        <f t="shared" si="263"/>
        <v>-</v>
      </c>
      <c r="AB215" s="516" t="str">
        <f t="shared" si="263"/>
        <v>-</v>
      </c>
      <c r="AC215" s="516" t="str">
        <f t="shared" si="263"/>
        <v>-</v>
      </c>
      <c r="AD215" s="516" t="str">
        <f t="shared" ref="AD215:AM224" si="264">IF(LEN(INDEX($I:$I,ROW()))=60,MID(INDEX($I:$I,ROW()),INDEX($4:$4,COLUMN())-25,1),"-")</f>
        <v>-</v>
      </c>
      <c r="AE215" s="516" t="str">
        <f t="shared" si="264"/>
        <v>-</v>
      </c>
      <c r="AF215" s="516" t="str">
        <f t="shared" si="264"/>
        <v>-</v>
      </c>
      <c r="AG215" s="516" t="str">
        <f t="shared" si="264"/>
        <v>-</v>
      </c>
      <c r="AH215" s="516" t="str">
        <f t="shared" si="264"/>
        <v>-</v>
      </c>
      <c r="AI215" s="516" t="str">
        <f t="shared" si="264"/>
        <v>-</v>
      </c>
      <c r="AJ215" s="516" t="str">
        <f t="shared" si="264"/>
        <v>-</v>
      </c>
      <c r="AK215" s="516" t="str">
        <f t="shared" si="264"/>
        <v>-</v>
      </c>
      <c r="AL215" s="516" t="str">
        <f t="shared" si="264"/>
        <v>-</v>
      </c>
      <c r="AM215" s="516" t="str">
        <f t="shared" si="264"/>
        <v>-</v>
      </c>
      <c r="AN215" s="516" t="str">
        <f t="shared" ref="AN215:AW224" si="265">IF(LEN(INDEX($I:$I,ROW()))=60,MID(INDEX($I:$I,ROW()),INDEX($4:$4,COLUMN())-25,1),"-")</f>
        <v>-</v>
      </c>
      <c r="AO215" s="516" t="str">
        <f t="shared" si="265"/>
        <v>-</v>
      </c>
      <c r="AP215" s="516" t="str">
        <f t="shared" si="265"/>
        <v>-</v>
      </c>
      <c r="AQ215" s="516" t="str">
        <f t="shared" si="265"/>
        <v>-</v>
      </c>
      <c r="AR215" s="516" t="str">
        <f t="shared" si="265"/>
        <v>-</v>
      </c>
      <c r="AS215" s="516" t="str">
        <f t="shared" si="265"/>
        <v>-</v>
      </c>
      <c r="AT215" s="516" t="str">
        <f t="shared" si="265"/>
        <v>-</v>
      </c>
      <c r="AU215" s="516" t="str">
        <f t="shared" si="265"/>
        <v>-</v>
      </c>
      <c r="AV215" s="516" t="str">
        <f t="shared" si="265"/>
        <v>-</v>
      </c>
      <c r="AW215" s="516" t="str">
        <f t="shared" si="265"/>
        <v>-</v>
      </c>
      <c r="AX215" s="516" t="str">
        <f t="shared" ref="AX215:BG224" si="266">IF(LEN(INDEX($I:$I,ROW()))=60,MID(INDEX($I:$I,ROW()),INDEX($4:$4,COLUMN())-25,1),"-")</f>
        <v>-</v>
      </c>
      <c r="AY215" s="516" t="str">
        <f t="shared" si="266"/>
        <v>-</v>
      </c>
      <c r="AZ215" s="516" t="str">
        <f t="shared" si="266"/>
        <v>-</v>
      </c>
      <c r="BA215" s="516" t="str">
        <f t="shared" si="266"/>
        <v>-</v>
      </c>
      <c r="BB215" s="516" t="str">
        <f t="shared" si="266"/>
        <v>-</v>
      </c>
      <c r="BC215" s="516" t="str">
        <f t="shared" si="266"/>
        <v>-</v>
      </c>
      <c r="BD215" s="516" t="str">
        <f t="shared" si="266"/>
        <v>-</v>
      </c>
      <c r="BE215" s="516" t="str">
        <f t="shared" si="266"/>
        <v>-</v>
      </c>
      <c r="BF215" s="516" t="str">
        <f t="shared" si="266"/>
        <v>-</v>
      </c>
      <c r="BG215" s="516" t="str">
        <f t="shared" si="266"/>
        <v>-</v>
      </c>
      <c r="BH215" s="516" t="str">
        <f t="shared" ref="BH215:BQ224" si="267">IF(LEN(INDEX($I:$I,ROW()))=60,MID(INDEX($I:$I,ROW()),INDEX($4:$4,COLUMN())-25,1),"-")</f>
        <v>-</v>
      </c>
      <c r="BI215" s="516" t="str">
        <f t="shared" si="267"/>
        <v>-</v>
      </c>
      <c r="BJ215" s="516" t="str">
        <f t="shared" si="267"/>
        <v>-</v>
      </c>
      <c r="BK215" s="516" t="str">
        <f t="shared" si="267"/>
        <v>-</v>
      </c>
      <c r="BL215" s="516" t="str">
        <f t="shared" si="267"/>
        <v>-</v>
      </c>
      <c r="BM215" s="516" t="str">
        <f t="shared" si="267"/>
        <v>-</v>
      </c>
      <c r="BN215" s="516" t="str">
        <f t="shared" si="267"/>
        <v>-</v>
      </c>
      <c r="BO215" s="516" t="str">
        <f t="shared" si="267"/>
        <v>-</v>
      </c>
      <c r="BP215" s="516" t="str">
        <f t="shared" si="267"/>
        <v>-</v>
      </c>
      <c r="BQ215" s="516" t="str">
        <f t="shared" si="267"/>
        <v>-</v>
      </c>
      <c r="BR215" s="516" t="str">
        <f t="shared" si="253"/>
        <v>-------</v>
      </c>
      <c r="BS215" s="516" t="str">
        <f t="shared" si="254"/>
        <v>-</v>
      </c>
      <c r="BT215" s="454" t="str">
        <f>IF(INDEX(BR:BR,ROW())&lt;&gt;"-------",VLOOKUP($BR215,'CS Protocol Def'!$B:$O,12,FALSE),"-")</f>
        <v>-</v>
      </c>
      <c r="BU215" s="454" t="str">
        <f>IF(INDEX(BR:BR,ROW())&lt;&gt;"-------",VLOOKUP(INDEX(BR:BR,ROW()),'CS Protocol Def'!$B:$O,13,FALSE),"-")</f>
        <v>-</v>
      </c>
      <c r="BV215" s="454" t="str">
        <f>IF(INDEX(BR:BR,ROW())&lt;&gt;"-------",VLOOKUP($BR215,'CS Protocol Def'!$B:$P,15,FALSE),"-")</f>
        <v>-</v>
      </c>
      <c r="BW215" s="455" t="str">
        <f t="shared" si="255"/>
        <v>-</v>
      </c>
      <c r="BX215" s="515" t="str">
        <f>IF(INDEX(BR:BR,ROW())&lt;&gt;"-------",VLOOKUP($BR215,'CS Protocol Def'!$B:$Q,16,FALSE),"-")</f>
        <v>-</v>
      </c>
      <c r="BY215" s="455" t="str">
        <f>IF(INDEX(BR:BR,ROW())&lt;&gt;"-------",VLOOKUP(TEXT(BIN2DEC(CONCATENATE(K215,L215,M215,N215,O215,P215,Q215,R215,S215,T215)),"#"),'Country Codes'!A:B,2,FALSE),"-")</f>
        <v>-</v>
      </c>
      <c r="BZ215" s="491" t="str">
        <f>IF(BT215=BZ$3,VLOOKUP(CONCATENATE(X215,Y215,Z215,AA215,AB215,AC215),Characters!$B$3:$F$41,5,FALSE)&amp;
VLOOKUP(CONCATENATE(AD215,AE215,AF215,AG215,AH215,AI215),Characters!$B$3:$F$41,5,FALSE)&amp;
VLOOKUP(CONCATENATE(AJ215,AK215,AL215,AM215,AN215,AO215),Characters!$B$3:$F$41,5,FALSE)&amp;
VLOOKUP(CONCATENATE(AP215,AQ215,AR215,AS215,AT215,AU215),Characters!$B$3:$F$41,5,FALSE)&amp;
VLOOKUP(CONCATENATE(AV215,AW215,AX215,AY215,AZ215,BA215),Characters!$B$3:$F$41,5,FALSE)&amp;
VLOOKUP(CONCATENATE(BB215,BC215,BD215,BE215,BF215,BG215),Characters!$B$3:$F$41,5,FALSE)&amp;
VLOOKUP(CONCATENATE(BH215,BI215,BJ215,BK215,BL215,BM215),Characters!$B$3:$F$41,5,FALSE),"-")</f>
        <v>-</v>
      </c>
      <c r="CA215" s="471" t="str">
        <f t="shared" si="223"/>
        <v>-</v>
      </c>
      <c r="CB215" s="473" t="str">
        <f t="shared" si="224"/>
        <v>-</v>
      </c>
      <c r="CC215" s="475" t="str">
        <f t="shared" si="225"/>
        <v>-</v>
      </c>
      <c r="CD215" s="476" t="str">
        <f t="shared" si="226"/>
        <v>-</v>
      </c>
      <c r="CE215" s="476" t="str">
        <f t="shared" si="227"/>
        <v>-</v>
      </c>
      <c r="CF215" s="476" t="str">
        <f t="shared" si="228"/>
        <v>-</v>
      </c>
      <c r="CG215" s="476" t="str">
        <f t="shared" si="229"/>
        <v>-</v>
      </c>
      <c r="CH215" s="478" t="str">
        <f t="shared" si="230"/>
        <v>-</v>
      </c>
      <c r="CI215" s="480" t="str">
        <f t="shared" si="231"/>
        <v>-</v>
      </c>
      <c r="CJ215" s="480" t="str">
        <f t="shared" si="232"/>
        <v>-</v>
      </c>
      <c r="CK215" s="480" t="str">
        <f t="shared" si="233"/>
        <v>-</v>
      </c>
      <c r="CL215" s="480" t="str">
        <f t="shared" si="234"/>
        <v>-</v>
      </c>
      <c r="CM215" s="482" t="str">
        <f t="shared" si="235"/>
        <v>-</v>
      </c>
      <c r="CN215" s="483" t="str">
        <f t="shared" si="236"/>
        <v>-</v>
      </c>
      <c r="CO215" s="483" t="str">
        <f t="shared" si="237"/>
        <v>-</v>
      </c>
      <c r="CP215" s="483" t="str">
        <f t="shared" si="238"/>
        <v>-</v>
      </c>
      <c r="CQ215" s="493" t="str">
        <f t="shared" si="239"/>
        <v>-</v>
      </c>
      <c r="CR215" s="487" t="str">
        <f t="shared" si="240"/>
        <v>-</v>
      </c>
      <c r="CS215" s="490" t="str">
        <f t="shared" si="241"/>
        <v>-</v>
      </c>
      <c r="CT215" s="485" t="str">
        <f t="shared" si="242"/>
        <v>-</v>
      </c>
      <c r="CU215" s="485" t="str">
        <f t="shared" si="243"/>
        <v>-</v>
      </c>
      <c r="CV215" s="489" t="str">
        <f t="shared" si="244"/>
        <v>-</v>
      </c>
    </row>
    <row r="216" spans="6:100" x14ac:dyDescent="0.2">
      <c r="F216" s="495" t="str">
        <f t="shared" si="222"/>
        <v>-</v>
      </c>
      <c r="G216" s="495">
        <f t="shared" si="251"/>
        <v>0</v>
      </c>
      <c r="I216" s="456" t="str">
        <f t="shared" si="252"/>
        <v>-</v>
      </c>
      <c r="J216" s="516" t="str">
        <f t="shared" si="262"/>
        <v>-</v>
      </c>
      <c r="K216" s="516" t="str">
        <f t="shared" si="262"/>
        <v>-</v>
      </c>
      <c r="L216" s="516" t="str">
        <f t="shared" si="262"/>
        <v>-</v>
      </c>
      <c r="M216" s="516" t="str">
        <f t="shared" si="262"/>
        <v>-</v>
      </c>
      <c r="N216" s="516" t="str">
        <f t="shared" si="262"/>
        <v>-</v>
      </c>
      <c r="O216" s="516" t="str">
        <f t="shared" si="262"/>
        <v>-</v>
      </c>
      <c r="P216" s="516" t="str">
        <f t="shared" si="262"/>
        <v>-</v>
      </c>
      <c r="Q216" s="516" t="str">
        <f t="shared" si="262"/>
        <v>-</v>
      </c>
      <c r="R216" s="516" t="str">
        <f t="shared" si="262"/>
        <v>-</v>
      </c>
      <c r="S216" s="516" t="str">
        <f t="shared" si="262"/>
        <v>-</v>
      </c>
      <c r="T216" s="516" t="str">
        <f t="shared" si="263"/>
        <v>-</v>
      </c>
      <c r="U216" s="516" t="str">
        <f t="shared" si="263"/>
        <v>-</v>
      </c>
      <c r="V216" s="516" t="str">
        <f t="shared" si="263"/>
        <v>-</v>
      </c>
      <c r="W216" s="516" t="str">
        <f t="shared" si="263"/>
        <v>-</v>
      </c>
      <c r="X216" s="516" t="str">
        <f t="shared" si="263"/>
        <v>-</v>
      </c>
      <c r="Y216" s="516" t="str">
        <f t="shared" si="263"/>
        <v>-</v>
      </c>
      <c r="Z216" s="516" t="str">
        <f t="shared" si="263"/>
        <v>-</v>
      </c>
      <c r="AA216" s="516" t="str">
        <f t="shared" si="263"/>
        <v>-</v>
      </c>
      <c r="AB216" s="516" t="str">
        <f t="shared" si="263"/>
        <v>-</v>
      </c>
      <c r="AC216" s="516" t="str">
        <f t="shared" si="263"/>
        <v>-</v>
      </c>
      <c r="AD216" s="516" t="str">
        <f t="shared" si="264"/>
        <v>-</v>
      </c>
      <c r="AE216" s="516" t="str">
        <f t="shared" si="264"/>
        <v>-</v>
      </c>
      <c r="AF216" s="516" t="str">
        <f t="shared" si="264"/>
        <v>-</v>
      </c>
      <c r="AG216" s="516" t="str">
        <f t="shared" si="264"/>
        <v>-</v>
      </c>
      <c r="AH216" s="516" t="str">
        <f t="shared" si="264"/>
        <v>-</v>
      </c>
      <c r="AI216" s="516" t="str">
        <f t="shared" si="264"/>
        <v>-</v>
      </c>
      <c r="AJ216" s="516" t="str">
        <f t="shared" si="264"/>
        <v>-</v>
      </c>
      <c r="AK216" s="516" t="str">
        <f t="shared" si="264"/>
        <v>-</v>
      </c>
      <c r="AL216" s="516" t="str">
        <f t="shared" si="264"/>
        <v>-</v>
      </c>
      <c r="AM216" s="516" t="str">
        <f t="shared" si="264"/>
        <v>-</v>
      </c>
      <c r="AN216" s="516" t="str">
        <f t="shared" si="265"/>
        <v>-</v>
      </c>
      <c r="AO216" s="516" t="str">
        <f t="shared" si="265"/>
        <v>-</v>
      </c>
      <c r="AP216" s="516" t="str">
        <f t="shared" si="265"/>
        <v>-</v>
      </c>
      <c r="AQ216" s="516" t="str">
        <f t="shared" si="265"/>
        <v>-</v>
      </c>
      <c r="AR216" s="516" t="str">
        <f t="shared" si="265"/>
        <v>-</v>
      </c>
      <c r="AS216" s="516" t="str">
        <f t="shared" si="265"/>
        <v>-</v>
      </c>
      <c r="AT216" s="516" t="str">
        <f t="shared" si="265"/>
        <v>-</v>
      </c>
      <c r="AU216" s="516" t="str">
        <f t="shared" si="265"/>
        <v>-</v>
      </c>
      <c r="AV216" s="516" t="str">
        <f t="shared" si="265"/>
        <v>-</v>
      </c>
      <c r="AW216" s="516" t="str">
        <f t="shared" si="265"/>
        <v>-</v>
      </c>
      <c r="AX216" s="516" t="str">
        <f t="shared" si="266"/>
        <v>-</v>
      </c>
      <c r="AY216" s="516" t="str">
        <f t="shared" si="266"/>
        <v>-</v>
      </c>
      <c r="AZ216" s="516" t="str">
        <f t="shared" si="266"/>
        <v>-</v>
      </c>
      <c r="BA216" s="516" t="str">
        <f t="shared" si="266"/>
        <v>-</v>
      </c>
      <c r="BB216" s="516" t="str">
        <f t="shared" si="266"/>
        <v>-</v>
      </c>
      <c r="BC216" s="516" t="str">
        <f t="shared" si="266"/>
        <v>-</v>
      </c>
      <c r="BD216" s="516" t="str">
        <f t="shared" si="266"/>
        <v>-</v>
      </c>
      <c r="BE216" s="516" t="str">
        <f t="shared" si="266"/>
        <v>-</v>
      </c>
      <c r="BF216" s="516" t="str">
        <f t="shared" si="266"/>
        <v>-</v>
      </c>
      <c r="BG216" s="516" t="str">
        <f t="shared" si="266"/>
        <v>-</v>
      </c>
      <c r="BH216" s="516" t="str">
        <f t="shared" si="267"/>
        <v>-</v>
      </c>
      <c r="BI216" s="516" t="str">
        <f t="shared" si="267"/>
        <v>-</v>
      </c>
      <c r="BJ216" s="516" t="str">
        <f t="shared" si="267"/>
        <v>-</v>
      </c>
      <c r="BK216" s="516" t="str">
        <f t="shared" si="267"/>
        <v>-</v>
      </c>
      <c r="BL216" s="516" t="str">
        <f t="shared" si="267"/>
        <v>-</v>
      </c>
      <c r="BM216" s="516" t="str">
        <f t="shared" si="267"/>
        <v>-</v>
      </c>
      <c r="BN216" s="516" t="str">
        <f t="shared" si="267"/>
        <v>-</v>
      </c>
      <c r="BO216" s="516" t="str">
        <f t="shared" si="267"/>
        <v>-</v>
      </c>
      <c r="BP216" s="516" t="str">
        <f t="shared" si="267"/>
        <v>-</v>
      </c>
      <c r="BQ216" s="516" t="str">
        <f t="shared" si="267"/>
        <v>-</v>
      </c>
      <c r="BR216" s="516" t="str">
        <f t="shared" si="253"/>
        <v>-------</v>
      </c>
      <c r="BS216" s="516" t="str">
        <f t="shared" si="254"/>
        <v>-</v>
      </c>
      <c r="BT216" s="454" t="str">
        <f>IF(INDEX(BR:BR,ROW())&lt;&gt;"-------",VLOOKUP($BR216,'CS Protocol Def'!$B:$O,12,FALSE),"-")</f>
        <v>-</v>
      </c>
      <c r="BU216" s="454" t="str">
        <f>IF(INDEX(BR:BR,ROW())&lt;&gt;"-------",VLOOKUP(INDEX(BR:BR,ROW()),'CS Protocol Def'!$B:$O,13,FALSE),"-")</f>
        <v>-</v>
      </c>
      <c r="BV216" s="454" t="str">
        <f>IF(INDEX(BR:BR,ROW())&lt;&gt;"-------",VLOOKUP($BR216,'CS Protocol Def'!$B:$P,15,FALSE),"-")</f>
        <v>-</v>
      </c>
      <c r="BW216" s="455" t="str">
        <f t="shared" si="255"/>
        <v>-</v>
      </c>
      <c r="BX216" s="515" t="str">
        <f>IF(INDEX(BR:BR,ROW())&lt;&gt;"-------",VLOOKUP($BR216,'CS Protocol Def'!$B:$Q,16,FALSE),"-")</f>
        <v>-</v>
      </c>
      <c r="BY216" s="455" t="str">
        <f>IF(INDEX(BR:BR,ROW())&lt;&gt;"-------",VLOOKUP(TEXT(BIN2DEC(CONCATENATE(K216,L216,M216,N216,O216,P216,Q216,R216,S216,T216)),"#"),'Country Codes'!A:B,2,FALSE),"-")</f>
        <v>-</v>
      </c>
      <c r="BZ216" s="491" t="str">
        <f>IF(BT216=BZ$3,VLOOKUP(CONCATENATE(X216,Y216,Z216,AA216,AB216,AC216),Characters!$B$3:$F$41,5,FALSE)&amp;
VLOOKUP(CONCATENATE(AD216,AE216,AF216,AG216,AH216,AI216),Characters!$B$3:$F$41,5,FALSE)&amp;
VLOOKUP(CONCATENATE(AJ216,AK216,AL216,AM216,AN216,AO216),Characters!$B$3:$F$41,5,FALSE)&amp;
VLOOKUP(CONCATENATE(AP216,AQ216,AR216,AS216,AT216,AU216),Characters!$B$3:$F$41,5,FALSE)&amp;
VLOOKUP(CONCATENATE(AV216,AW216,AX216,AY216,AZ216,BA216),Characters!$B$3:$F$41,5,FALSE)&amp;
VLOOKUP(CONCATENATE(BB216,BC216,BD216,BE216,BF216,BG216),Characters!$B$3:$F$41,5,FALSE)&amp;
VLOOKUP(CONCATENATE(BH216,BI216,BJ216,BK216,BL216,BM216),Characters!$B$3:$F$41,5,FALSE),"-")</f>
        <v>-</v>
      </c>
      <c r="CA216" s="471" t="str">
        <f t="shared" si="223"/>
        <v>-</v>
      </c>
      <c r="CB216" s="473" t="str">
        <f t="shared" si="224"/>
        <v>-</v>
      </c>
      <c r="CC216" s="475" t="str">
        <f t="shared" si="225"/>
        <v>-</v>
      </c>
      <c r="CD216" s="476" t="str">
        <f t="shared" si="226"/>
        <v>-</v>
      </c>
      <c r="CE216" s="476" t="str">
        <f t="shared" si="227"/>
        <v>-</v>
      </c>
      <c r="CF216" s="476" t="str">
        <f t="shared" si="228"/>
        <v>-</v>
      </c>
      <c r="CG216" s="476" t="str">
        <f t="shared" si="229"/>
        <v>-</v>
      </c>
      <c r="CH216" s="478" t="str">
        <f t="shared" si="230"/>
        <v>-</v>
      </c>
      <c r="CI216" s="480" t="str">
        <f t="shared" si="231"/>
        <v>-</v>
      </c>
      <c r="CJ216" s="480" t="str">
        <f t="shared" si="232"/>
        <v>-</v>
      </c>
      <c r="CK216" s="480" t="str">
        <f t="shared" si="233"/>
        <v>-</v>
      </c>
      <c r="CL216" s="480" t="str">
        <f t="shared" si="234"/>
        <v>-</v>
      </c>
      <c r="CM216" s="482" t="str">
        <f t="shared" si="235"/>
        <v>-</v>
      </c>
      <c r="CN216" s="483" t="str">
        <f t="shared" si="236"/>
        <v>-</v>
      </c>
      <c r="CO216" s="483" t="str">
        <f t="shared" si="237"/>
        <v>-</v>
      </c>
      <c r="CP216" s="483" t="str">
        <f t="shared" si="238"/>
        <v>-</v>
      </c>
      <c r="CQ216" s="493" t="str">
        <f t="shared" si="239"/>
        <v>-</v>
      </c>
      <c r="CR216" s="487" t="str">
        <f t="shared" si="240"/>
        <v>-</v>
      </c>
      <c r="CS216" s="490" t="str">
        <f t="shared" si="241"/>
        <v>-</v>
      </c>
      <c r="CT216" s="485" t="str">
        <f t="shared" si="242"/>
        <v>-</v>
      </c>
      <c r="CU216" s="485" t="str">
        <f t="shared" si="243"/>
        <v>-</v>
      </c>
      <c r="CV216" s="489" t="str">
        <f t="shared" si="244"/>
        <v>-</v>
      </c>
    </row>
    <row r="217" spans="6:100" x14ac:dyDescent="0.2">
      <c r="F217" s="495" t="str">
        <f t="shared" si="222"/>
        <v>-</v>
      </c>
      <c r="G217" s="495">
        <f t="shared" si="251"/>
        <v>0</v>
      </c>
      <c r="I217" s="456" t="str">
        <f t="shared" si="252"/>
        <v>-</v>
      </c>
      <c r="J217" s="516" t="str">
        <f t="shared" si="262"/>
        <v>-</v>
      </c>
      <c r="K217" s="516" t="str">
        <f t="shared" si="262"/>
        <v>-</v>
      </c>
      <c r="L217" s="516" t="str">
        <f t="shared" si="262"/>
        <v>-</v>
      </c>
      <c r="M217" s="516" t="str">
        <f t="shared" si="262"/>
        <v>-</v>
      </c>
      <c r="N217" s="516" t="str">
        <f t="shared" si="262"/>
        <v>-</v>
      </c>
      <c r="O217" s="516" t="str">
        <f t="shared" si="262"/>
        <v>-</v>
      </c>
      <c r="P217" s="516" t="str">
        <f t="shared" si="262"/>
        <v>-</v>
      </c>
      <c r="Q217" s="516" t="str">
        <f t="shared" si="262"/>
        <v>-</v>
      </c>
      <c r="R217" s="516" t="str">
        <f t="shared" si="262"/>
        <v>-</v>
      </c>
      <c r="S217" s="516" t="str">
        <f t="shared" si="262"/>
        <v>-</v>
      </c>
      <c r="T217" s="516" t="str">
        <f t="shared" si="263"/>
        <v>-</v>
      </c>
      <c r="U217" s="516" t="str">
        <f t="shared" si="263"/>
        <v>-</v>
      </c>
      <c r="V217" s="516" t="str">
        <f t="shared" si="263"/>
        <v>-</v>
      </c>
      <c r="W217" s="516" t="str">
        <f t="shared" si="263"/>
        <v>-</v>
      </c>
      <c r="X217" s="516" t="str">
        <f t="shared" si="263"/>
        <v>-</v>
      </c>
      <c r="Y217" s="516" t="str">
        <f t="shared" si="263"/>
        <v>-</v>
      </c>
      <c r="Z217" s="516" t="str">
        <f t="shared" si="263"/>
        <v>-</v>
      </c>
      <c r="AA217" s="516" t="str">
        <f t="shared" si="263"/>
        <v>-</v>
      </c>
      <c r="AB217" s="516" t="str">
        <f t="shared" si="263"/>
        <v>-</v>
      </c>
      <c r="AC217" s="516" t="str">
        <f t="shared" si="263"/>
        <v>-</v>
      </c>
      <c r="AD217" s="516" t="str">
        <f t="shared" si="264"/>
        <v>-</v>
      </c>
      <c r="AE217" s="516" t="str">
        <f t="shared" si="264"/>
        <v>-</v>
      </c>
      <c r="AF217" s="516" t="str">
        <f t="shared" si="264"/>
        <v>-</v>
      </c>
      <c r="AG217" s="516" t="str">
        <f t="shared" si="264"/>
        <v>-</v>
      </c>
      <c r="AH217" s="516" t="str">
        <f t="shared" si="264"/>
        <v>-</v>
      </c>
      <c r="AI217" s="516" t="str">
        <f t="shared" si="264"/>
        <v>-</v>
      </c>
      <c r="AJ217" s="516" t="str">
        <f t="shared" si="264"/>
        <v>-</v>
      </c>
      <c r="AK217" s="516" t="str">
        <f t="shared" si="264"/>
        <v>-</v>
      </c>
      <c r="AL217" s="516" t="str">
        <f t="shared" si="264"/>
        <v>-</v>
      </c>
      <c r="AM217" s="516" t="str">
        <f t="shared" si="264"/>
        <v>-</v>
      </c>
      <c r="AN217" s="516" t="str">
        <f t="shared" si="265"/>
        <v>-</v>
      </c>
      <c r="AO217" s="516" t="str">
        <f t="shared" si="265"/>
        <v>-</v>
      </c>
      <c r="AP217" s="516" t="str">
        <f t="shared" si="265"/>
        <v>-</v>
      </c>
      <c r="AQ217" s="516" t="str">
        <f t="shared" si="265"/>
        <v>-</v>
      </c>
      <c r="AR217" s="516" t="str">
        <f t="shared" si="265"/>
        <v>-</v>
      </c>
      <c r="AS217" s="516" t="str">
        <f t="shared" si="265"/>
        <v>-</v>
      </c>
      <c r="AT217" s="516" t="str">
        <f t="shared" si="265"/>
        <v>-</v>
      </c>
      <c r="AU217" s="516" t="str">
        <f t="shared" si="265"/>
        <v>-</v>
      </c>
      <c r="AV217" s="516" t="str">
        <f t="shared" si="265"/>
        <v>-</v>
      </c>
      <c r="AW217" s="516" t="str">
        <f t="shared" si="265"/>
        <v>-</v>
      </c>
      <c r="AX217" s="516" t="str">
        <f t="shared" si="266"/>
        <v>-</v>
      </c>
      <c r="AY217" s="516" t="str">
        <f t="shared" si="266"/>
        <v>-</v>
      </c>
      <c r="AZ217" s="516" t="str">
        <f t="shared" si="266"/>
        <v>-</v>
      </c>
      <c r="BA217" s="516" t="str">
        <f t="shared" si="266"/>
        <v>-</v>
      </c>
      <c r="BB217" s="516" t="str">
        <f t="shared" si="266"/>
        <v>-</v>
      </c>
      <c r="BC217" s="516" t="str">
        <f t="shared" si="266"/>
        <v>-</v>
      </c>
      <c r="BD217" s="516" t="str">
        <f t="shared" si="266"/>
        <v>-</v>
      </c>
      <c r="BE217" s="516" t="str">
        <f t="shared" si="266"/>
        <v>-</v>
      </c>
      <c r="BF217" s="516" t="str">
        <f t="shared" si="266"/>
        <v>-</v>
      </c>
      <c r="BG217" s="516" t="str">
        <f t="shared" si="266"/>
        <v>-</v>
      </c>
      <c r="BH217" s="516" t="str">
        <f t="shared" si="267"/>
        <v>-</v>
      </c>
      <c r="BI217" s="516" t="str">
        <f t="shared" si="267"/>
        <v>-</v>
      </c>
      <c r="BJ217" s="516" t="str">
        <f t="shared" si="267"/>
        <v>-</v>
      </c>
      <c r="BK217" s="516" t="str">
        <f t="shared" si="267"/>
        <v>-</v>
      </c>
      <c r="BL217" s="516" t="str">
        <f t="shared" si="267"/>
        <v>-</v>
      </c>
      <c r="BM217" s="516" t="str">
        <f t="shared" si="267"/>
        <v>-</v>
      </c>
      <c r="BN217" s="516" t="str">
        <f t="shared" si="267"/>
        <v>-</v>
      </c>
      <c r="BO217" s="516" t="str">
        <f t="shared" si="267"/>
        <v>-</v>
      </c>
      <c r="BP217" s="516" t="str">
        <f t="shared" si="267"/>
        <v>-</v>
      </c>
      <c r="BQ217" s="516" t="str">
        <f t="shared" si="267"/>
        <v>-</v>
      </c>
      <c r="BR217" s="516" t="str">
        <f t="shared" si="253"/>
        <v>-------</v>
      </c>
      <c r="BS217" s="516" t="str">
        <f t="shared" si="254"/>
        <v>-</v>
      </c>
      <c r="BT217" s="454" t="str">
        <f>IF(INDEX(BR:BR,ROW())&lt;&gt;"-------",VLOOKUP($BR217,'CS Protocol Def'!$B:$O,12,FALSE),"-")</f>
        <v>-</v>
      </c>
      <c r="BU217" s="454" t="str">
        <f>IF(INDEX(BR:BR,ROW())&lt;&gt;"-------",VLOOKUP(INDEX(BR:BR,ROW()),'CS Protocol Def'!$B:$O,13,FALSE),"-")</f>
        <v>-</v>
      </c>
      <c r="BV217" s="454" t="str">
        <f>IF(INDEX(BR:BR,ROW())&lt;&gt;"-------",VLOOKUP($BR217,'CS Protocol Def'!$B:$P,15,FALSE),"-")</f>
        <v>-</v>
      </c>
      <c r="BW217" s="455" t="str">
        <f t="shared" si="255"/>
        <v>-</v>
      </c>
      <c r="BX217" s="515" t="str">
        <f>IF(INDEX(BR:BR,ROW())&lt;&gt;"-------",VLOOKUP($BR217,'CS Protocol Def'!$B:$Q,16,FALSE),"-")</f>
        <v>-</v>
      </c>
      <c r="BY217" s="455" t="str">
        <f>IF(INDEX(BR:BR,ROW())&lt;&gt;"-------",VLOOKUP(TEXT(BIN2DEC(CONCATENATE(K217,L217,M217,N217,O217,P217,Q217,R217,S217,T217)),"#"),'Country Codes'!A:B,2,FALSE),"-")</f>
        <v>-</v>
      </c>
      <c r="BZ217" s="491" t="str">
        <f>IF(BT217=BZ$3,VLOOKUP(CONCATENATE(X217,Y217,Z217,AA217,AB217,AC217),Characters!$B$3:$F$41,5,FALSE)&amp;
VLOOKUP(CONCATENATE(AD217,AE217,AF217,AG217,AH217,AI217),Characters!$B$3:$F$41,5,FALSE)&amp;
VLOOKUP(CONCATENATE(AJ217,AK217,AL217,AM217,AN217,AO217),Characters!$B$3:$F$41,5,FALSE)&amp;
VLOOKUP(CONCATENATE(AP217,AQ217,AR217,AS217,AT217,AU217),Characters!$B$3:$F$41,5,FALSE)&amp;
VLOOKUP(CONCATENATE(AV217,AW217,AX217,AY217,AZ217,BA217),Characters!$B$3:$F$41,5,FALSE)&amp;
VLOOKUP(CONCATENATE(BB217,BC217,BD217,BE217,BF217,BG217),Characters!$B$3:$F$41,5,FALSE)&amp;
VLOOKUP(CONCATENATE(BH217,BI217,BJ217,BK217,BL217,BM217),Characters!$B$3:$F$41,5,FALSE),"-")</f>
        <v>-</v>
      </c>
      <c r="CA217" s="471" t="str">
        <f t="shared" si="223"/>
        <v>-</v>
      </c>
      <c r="CB217" s="473" t="str">
        <f t="shared" si="224"/>
        <v>-</v>
      </c>
      <c r="CC217" s="475" t="str">
        <f t="shared" si="225"/>
        <v>-</v>
      </c>
      <c r="CD217" s="476" t="str">
        <f t="shared" si="226"/>
        <v>-</v>
      </c>
      <c r="CE217" s="476" t="str">
        <f t="shared" si="227"/>
        <v>-</v>
      </c>
      <c r="CF217" s="476" t="str">
        <f t="shared" si="228"/>
        <v>-</v>
      </c>
      <c r="CG217" s="476" t="str">
        <f t="shared" si="229"/>
        <v>-</v>
      </c>
      <c r="CH217" s="478" t="str">
        <f t="shared" si="230"/>
        <v>-</v>
      </c>
      <c r="CI217" s="480" t="str">
        <f t="shared" si="231"/>
        <v>-</v>
      </c>
      <c r="CJ217" s="480" t="str">
        <f t="shared" si="232"/>
        <v>-</v>
      </c>
      <c r="CK217" s="480" t="str">
        <f t="shared" si="233"/>
        <v>-</v>
      </c>
      <c r="CL217" s="480" t="str">
        <f t="shared" si="234"/>
        <v>-</v>
      </c>
      <c r="CM217" s="482" t="str">
        <f t="shared" si="235"/>
        <v>-</v>
      </c>
      <c r="CN217" s="483" t="str">
        <f t="shared" si="236"/>
        <v>-</v>
      </c>
      <c r="CO217" s="483" t="str">
        <f t="shared" si="237"/>
        <v>-</v>
      </c>
      <c r="CP217" s="483" t="str">
        <f t="shared" si="238"/>
        <v>-</v>
      </c>
      <c r="CQ217" s="493" t="str">
        <f t="shared" si="239"/>
        <v>-</v>
      </c>
      <c r="CR217" s="487" t="str">
        <f t="shared" si="240"/>
        <v>-</v>
      </c>
      <c r="CS217" s="490" t="str">
        <f t="shared" si="241"/>
        <v>-</v>
      </c>
      <c r="CT217" s="485" t="str">
        <f t="shared" si="242"/>
        <v>-</v>
      </c>
      <c r="CU217" s="485" t="str">
        <f t="shared" si="243"/>
        <v>-</v>
      </c>
      <c r="CV217" s="489" t="str">
        <f t="shared" si="244"/>
        <v>-</v>
      </c>
    </row>
    <row r="218" spans="6:100" x14ac:dyDescent="0.2">
      <c r="F218" s="495" t="str">
        <f t="shared" si="222"/>
        <v>-</v>
      </c>
      <c r="G218" s="495">
        <f t="shared" si="251"/>
        <v>0</v>
      </c>
      <c r="I218" s="456" t="str">
        <f t="shared" si="252"/>
        <v>-</v>
      </c>
      <c r="J218" s="516" t="str">
        <f t="shared" si="262"/>
        <v>-</v>
      </c>
      <c r="K218" s="516" t="str">
        <f t="shared" si="262"/>
        <v>-</v>
      </c>
      <c r="L218" s="516" t="str">
        <f t="shared" si="262"/>
        <v>-</v>
      </c>
      <c r="M218" s="516" t="str">
        <f t="shared" si="262"/>
        <v>-</v>
      </c>
      <c r="N218" s="516" t="str">
        <f t="shared" si="262"/>
        <v>-</v>
      </c>
      <c r="O218" s="516" t="str">
        <f t="shared" si="262"/>
        <v>-</v>
      </c>
      <c r="P218" s="516" t="str">
        <f t="shared" si="262"/>
        <v>-</v>
      </c>
      <c r="Q218" s="516" t="str">
        <f t="shared" si="262"/>
        <v>-</v>
      </c>
      <c r="R218" s="516" t="str">
        <f t="shared" si="262"/>
        <v>-</v>
      </c>
      <c r="S218" s="516" t="str">
        <f t="shared" si="262"/>
        <v>-</v>
      </c>
      <c r="T218" s="516" t="str">
        <f t="shared" si="263"/>
        <v>-</v>
      </c>
      <c r="U218" s="516" t="str">
        <f t="shared" si="263"/>
        <v>-</v>
      </c>
      <c r="V218" s="516" t="str">
        <f t="shared" si="263"/>
        <v>-</v>
      </c>
      <c r="W218" s="516" t="str">
        <f t="shared" si="263"/>
        <v>-</v>
      </c>
      <c r="X218" s="516" t="str">
        <f t="shared" si="263"/>
        <v>-</v>
      </c>
      <c r="Y218" s="516" t="str">
        <f t="shared" si="263"/>
        <v>-</v>
      </c>
      <c r="Z218" s="516" t="str">
        <f t="shared" si="263"/>
        <v>-</v>
      </c>
      <c r="AA218" s="516" t="str">
        <f t="shared" si="263"/>
        <v>-</v>
      </c>
      <c r="AB218" s="516" t="str">
        <f t="shared" si="263"/>
        <v>-</v>
      </c>
      <c r="AC218" s="516" t="str">
        <f t="shared" si="263"/>
        <v>-</v>
      </c>
      <c r="AD218" s="516" t="str">
        <f t="shared" si="264"/>
        <v>-</v>
      </c>
      <c r="AE218" s="516" t="str">
        <f t="shared" si="264"/>
        <v>-</v>
      </c>
      <c r="AF218" s="516" t="str">
        <f t="shared" si="264"/>
        <v>-</v>
      </c>
      <c r="AG218" s="516" t="str">
        <f t="shared" si="264"/>
        <v>-</v>
      </c>
      <c r="AH218" s="516" t="str">
        <f t="shared" si="264"/>
        <v>-</v>
      </c>
      <c r="AI218" s="516" t="str">
        <f t="shared" si="264"/>
        <v>-</v>
      </c>
      <c r="AJ218" s="516" t="str">
        <f t="shared" si="264"/>
        <v>-</v>
      </c>
      <c r="AK218" s="516" t="str">
        <f t="shared" si="264"/>
        <v>-</v>
      </c>
      <c r="AL218" s="516" t="str">
        <f t="shared" si="264"/>
        <v>-</v>
      </c>
      <c r="AM218" s="516" t="str">
        <f t="shared" si="264"/>
        <v>-</v>
      </c>
      <c r="AN218" s="516" t="str">
        <f t="shared" si="265"/>
        <v>-</v>
      </c>
      <c r="AO218" s="516" t="str">
        <f t="shared" si="265"/>
        <v>-</v>
      </c>
      <c r="AP218" s="516" t="str">
        <f t="shared" si="265"/>
        <v>-</v>
      </c>
      <c r="AQ218" s="516" t="str">
        <f t="shared" si="265"/>
        <v>-</v>
      </c>
      <c r="AR218" s="516" t="str">
        <f t="shared" si="265"/>
        <v>-</v>
      </c>
      <c r="AS218" s="516" t="str">
        <f t="shared" si="265"/>
        <v>-</v>
      </c>
      <c r="AT218" s="516" t="str">
        <f t="shared" si="265"/>
        <v>-</v>
      </c>
      <c r="AU218" s="516" t="str">
        <f t="shared" si="265"/>
        <v>-</v>
      </c>
      <c r="AV218" s="516" t="str">
        <f t="shared" si="265"/>
        <v>-</v>
      </c>
      <c r="AW218" s="516" t="str">
        <f t="shared" si="265"/>
        <v>-</v>
      </c>
      <c r="AX218" s="516" t="str">
        <f t="shared" si="266"/>
        <v>-</v>
      </c>
      <c r="AY218" s="516" t="str">
        <f t="shared" si="266"/>
        <v>-</v>
      </c>
      <c r="AZ218" s="516" t="str">
        <f t="shared" si="266"/>
        <v>-</v>
      </c>
      <c r="BA218" s="516" t="str">
        <f t="shared" si="266"/>
        <v>-</v>
      </c>
      <c r="BB218" s="516" t="str">
        <f t="shared" si="266"/>
        <v>-</v>
      </c>
      <c r="BC218" s="516" t="str">
        <f t="shared" si="266"/>
        <v>-</v>
      </c>
      <c r="BD218" s="516" t="str">
        <f t="shared" si="266"/>
        <v>-</v>
      </c>
      <c r="BE218" s="516" t="str">
        <f t="shared" si="266"/>
        <v>-</v>
      </c>
      <c r="BF218" s="516" t="str">
        <f t="shared" si="266"/>
        <v>-</v>
      </c>
      <c r="BG218" s="516" t="str">
        <f t="shared" si="266"/>
        <v>-</v>
      </c>
      <c r="BH218" s="516" t="str">
        <f t="shared" si="267"/>
        <v>-</v>
      </c>
      <c r="BI218" s="516" t="str">
        <f t="shared" si="267"/>
        <v>-</v>
      </c>
      <c r="BJ218" s="516" t="str">
        <f t="shared" si="267"/>
        <v>-</v>
      </c>
      <c r="BK218" s="516" t="str">
        <f t="shared" si="267"/>
        <v>-</v>
      </c>
      <c r="BL218" s="516" t="str">
        <f t="shared" si="267"/>
        <v>-</v>
      </c>
      <c r="BM218" s="516" t="str">
        <f t="shared" si="267"/>
        <v>-</v>
      </c>
      <c r="BN218" s="516" t="str">
        <f t="shared" si="267"/>
        <v>-</v>
      </c>
      <c r="BO218" s="516" t="str">
        <f t="shared" si="267"/>
        <v>-</v>
      </c>
      <c r="BP218" s="516" t="str">
        <f t="shared" si="267"/>
        <v>-</v>
      </c>
      <c r="BQ218" s="516" t="str">
        <f t="shared" si="267"/>
        <v>-</v>
      </c>
      <c r="BR218" s="516" t="str">
        <f t="shared" si="253"/>
        <v>-------</v>
      </c>
      <c r="BS218" s="516" t="str">
        <f t="shared" si="254"/>
        <v>-</v>
      </c>
      <c r="BT218" s="454" t="str">
        <f>IF(INDEX(BR:BR,ROW())&lt;&gt;"-------",VLOOKUP($BR218,'CS Protocol Def'!$B:$O,12,FALSE),"-")</f>
        <v>-</v>
      </c>
      <c r="BU218" s="454" t="str">
        <f>IF(INDEX(BR:BR,ROW())&lt;&gt;"-------",VLOOKUP(INDEX(BR:BR,ROW()),'CS Protocol Def'!$B:$O,13,FALSE),"-")</f>
        <v>-</v>
      </c>
      <c r="BV218" s="454" t="str">
        <f>IF(INDEX(BR:BR,ROW())&lt;&gt;"-------",VLOOKUP($BR218,'CS Protocol Def'!$B:$P,15,FALSE),"-")</f>
        <v>-</v>
      </c>
      <c r="BW218" s="455" t="str">
        <f t="shared" si="255"/>
        <v>-</v>
      </c>
      <c r="BX218" s="515" t="str">
        <f>IF(INDEX(BR:BR,ROW())&lt;&gt;"-------",VLOOKUP($BR218,'CS Protocol Def'!$B:$Q,16,FALSE),"-")</f>
        <v>-</v>
      </c>
      <c r="BY218" s="455" t="str">
        <f>IF(INDEX(BR:BR,ROW())&lt;&gt;"-------",VLOOKUP(TEXT(BIN2DEC(CONCATENATE(K218,L218,M218,N218,O218,P218,Q218,R218,S218,T218)),"#"),'Country Codes'!A:B,2,FALSE),"-")</f>
        <v>-</v>
      </c>
      <c r="BZ218" s="491" t="str">
        <f>IF(BT218=BZ$3,VLOOKUP(CONCATENATE(X218,Y218,Z218,AA218,AB218,AC218),Characters!$B$3:$F$41,5,FALSE)&amp;
VLOOKUP(CONCATENATE(AD218,AE218,AF218,AG218,AH218,AI218),Characters!$B$3:$F$41,5,FALSE)&amp;
VLOOKUP(CONCATENATE(AJ218,AK218,AL218,AM218,AN218,AO218),Characters!$B$3:$F$41,5,FALSE)&amp;
VLOOKUP(CONCATENATE(AP218,AQ218,AR218,AS218,AT218,AU218),Characters!$B$3:$F$41,5,FALSE)&amp;
VLOOKUP(CONCATENATE(AV218,AW218,AX218,AY218,AZ218,BA218),Characters!$B$3:$F$41,5,FALSE)&amp;
VLOOKUP(CONCATENATE(BB218,BC218,BD218,BE218,BF218,BG218),Characters!$B$3:$F$41,5,FALSE)&amp;
VLOOKUP(CONCATENATE(BH218,BI218,BJ218,BK218,BL218,BM218),Characters!$B$3:$F$41,5,FALSE),"-")</f>
        <v>-</v>
      </c>
      <c r="CA218" s="471" t="str">
        <f t="shared" si="223"/>
        <v>-</v>
      </c>
      <c r="CB218" s="473" t="str">
        <f t="shared" si="224"/>
        <v>-</v>
      </c>
      <c r="CC218" s="475" t="str">
        <f t="shared" si="225"/>
        <v>-</v>
      </c>
      <c r="CD218" s="476" t="str">
        <f t="shared" si="226"/>
        <v>-</v>
      </c>
      <c r="CE218" s="476" t="str">
        <f t="shared" si="227"/>
        <v>-</v>
      </c>
      <c r="CF218" s="476" t="str">
        <f t="shared" si="228"/>
        <v>-</v>
      </c>
      <c r="CG218" s="476" t="str">
        <f t="shared" si="229"/>
        <v>-</v>
      </c>
      <c r="CH218" s="478" t="str">
        <f t="shared" si="230"/>
        <v>-</v>
      </c>
      <c r="CI218" s="480" t="str">
        <f t="shared" si="231"/>
        <v>-</v>
      </c>
      <c r="CJ218" s="480" t="str">
        <f t="shared" si="232"/>
        <v>-</v>
      </c>
      <c r="CK218" s="480" t="str">
        <f t="shared" si="233"/>
        <v>-</v>
      </c>
      <c r="CL218" s="480" t="str">
        <f t="shared" si="234"/>
        <v>-</v>
      </c>
      <c r="CM218" s="482" t="str">
        <f t="shared" si="235"/>
        <v>-</v>
      </c>
      <c r="CN218" s="483" t="str">
        <f t="shared" si="236"/>
        <v>-</v>
      </c>
      <c r="CO218" s="483" t="str">
        <f t="shared" si="237"/>
        <v>-</v>
      </c>
      <c r="CP218" s="483" t="str">
        <f t="shared" si="238"/>
        <v>-</v>
      </c>
      <c r="CQ218" s="493" t="str">
        <f t="shared" si="239"/>
        <v>-</v>
      </c>
      <c r="CR218" s="487" t="str">
        <f t="shared" si="240"/>
        <v>-</v>
      </c>
      <c r="CS218" s="490" t="str">
        <f t="shared" si="241"/>
        <v>-</v>
      </c>
      <c r="CT218" s="485" t="str">
        <f t="shared" si="242"/>
        <v>-</v>
      </c>
      <c r="CU218" s="485" t="str">
        <f t="shared" si="243"/>
        <v>-</v>
      </c>
      <c r="CV218" s="489" t="str">
        <f t="shared" si="244"/>
        <v>-</v>
      </c>
    </row>
    <row r="219" spans="6:100" x14ac:dyDescent="0.2">
      <c r="F219" s="495" t="str">
        <f t="shared" si="222"/>
        <v>-</v>
      </c>
      <c r="G219" s="495">
        <f t="shared" si="251"/>
        <v>0</v>
      </c>
      <c r="I219" s="456" t="str">
        <f t="shared" si="252"/>
        <v>-</v>
      </c>
      <c r="J219" s="516" t="str">
        <f t="shared" si="262"/>
        <v>-</v>
      </c>
      <c r="K219" s="516" t="str">
        <f t="shared" si="262"/>
        <v>-</v>
      </c>
      <c r="L219" s="516" t="str">
        <f t="shared" si="262"/>
        <v>-</v>
      </c>
      <c r="M219" s="516" t="str">
        <f t="shared" si="262"/>
        <v>-</v>
      </c>
      <c r="N219" s="516" t="str">
        <f t="shared" si="262"/>
        <v>-</v>
      </c>
      <c r="O219" s="516" t="str">
        <f t="shared" si="262"/>
        <v>-</v>
      </c>
      <c r="P219" s="516" t="str">
        <f t="shared" si="262"/>
        <v>-</v>
      </c>
      <c r="Q219" s="516" t="str">
        <f t="shared" si="262"/>
        <v>-</v>
      </c>
      <c r="R219" s="516" t="str">
        <f t="shared" si="262"/>
        <v>-</v>
      </c>
      <c r="S219" s="516" t="str">
        <f t="shared" si="262"/>
        <v>-</v>
      </c>
      <c r="T219" s="516" t="str">
        <f t="shared" si="263"/>
        <v>-</v>
      </c>
      <c r="U219" s="516" t="str">
        <f t="shared" si="263"/>
        <v>-</v>
      </c>
      <c r="V219" s="516" t="str">
        <f t="shared" si="263"/>
        <v>-</v>
      </c>
      <c r="W219" s="516" t="str">
        <f t="shared" si="263"/>
        <v>-</v>
      </c>
      <c r="X219" s="516" t="str">
        <f t="shared" si="263"/>
        <v>-</v>
      </c>
      <c r="Y219" s="516" t="str">
        <f t="shared" si="263"/>
        <v>-</v>
      </c>
      <c r="Z219" s="516" t="str">
        <f t="shared" si="263"/>
        <v>-</v>
      </c>
      <c r="AA219" s="516" t="str">
        <f t="shared" si="263"/>
        <v>-</v>
      </c>
      <c r="AB219" s="516" t="str">
        <f t="shared" si="263"/>
        <v>-</v>
      </c>
      <c r="AC219" s="516" t="str">
        <f t="shared" si="263"/>
        <v>-</v>
      </c>
      <c r="AD219" s="516" t="str">
        <f t="shared" si="264"/>
        <v>-</v>
      </c>
      <c r="AE219" s="516" t="str">
        <f t="shared" si="264"/>
        <v>-</v>
      </c>
      <c r="AF219" s="516" t="str">
        <f t="shared" si="264"/>
        <v>-</v>
      </c>
      <c r="AG219" s="516" t="str">
        <f t="shared" si="264"/>
        <v>-</v>
      </c>
      <c r="AH219" s="516" t="str">
        <f t="shared" si="264"/>
        <v>-</v>
      </c>
      <c r="AI219" s="516" t="str">
        <f t="shared" si="264"/>
        <v>-</v>
      </c>
      <c r="AJ219" s="516" t="str">
        <f t="shared" si="264"/>
        <v>-</v>
      </c>
      <c r="AK219" s="516" t="str">
        <f t="shared" si="264"/>
        <v>-</v>
      </c>
      <c r="AL219" s="516" t="str">
        <f t="shared" si="264"/>
        <v>-</v>
      </c>
      <c r="AM219" s="516" t="str">
        <f t="shared" si="264"/>
        <v>-</v>
      </c>
      <c r="AN219" s="516" t="str">
        <f t="shared" si="265"/>
        <v>-</v>
      </c>
      <c r="AO219" s="516" t="str">
        <f t="shared" si="265"/>
        <v>-</v>
      </c>
      <c r="AP219" s="516" t="str">
        <f t="shared" si="265"/>
        <v>-</v>
      </c>
      <c r="AQ219" s="516" t="str">
        <f t="shared" si="265"/>
        <v>-</v>
      </c>
      <c r="AR219" s="516" t="str">
        <f t="shared" si="265"/>
        <v>-</v>
      </c>
      <c r="AS219" s="516" t="str">
        <f t="shared" si="265"/>
        <v>-</v>
      </c>
      <c r="AT219" s="516" t="str">
        <f t="shared" si="265"/>
        <v>-</v>
      </c>
      <c r="AU219" s="516" t="str">
        <f t="shared" si="265"/>
        <v>-</v>
      </c>
      <c r="AV219" s="516" t="str">
        <f t="shared" si="265"/>
        <v>-</v>
      </c>
      <c r="AW219" s="516" t="str">
        <f t="shared" si="265"/>
        <v>-</v>
      </c>
      <c r="AX219" s="516" t="str">
        <f t="shared" si="266"/>
        <v>-</v>
      </c>
      <c r="AY219" s="516" t="str">
        <f t="shared" si="266"/>
        <v>-</v>
      </c>
      <c r="AZ219" s="516" t="str">
        <f t="shared" si="266"/>
        <v>-</v>
      </c>
      <c r="BA219" s="516" t="str">
        <f t="shared" si="266"/>
        <v>-</v>
      </c>
      <c r="BB219" s="516" t="str">
        <f t="shared" si="266"/>
        <v>-</v>
      </c>
      <c r="BC219" s="516" t="str">
        <f t="shared" si="266"/>
        <v>-</v>
      </c>
      <c r="BD219" s="516" t="str">
        <f t="shared" si="266"/>
        <v>-</v>
      </c>
      <c r="BE219" s="516" t="str">
        <f t="shared" si="266"/>
        <v>-</v>
      </c>
      <c r="BF219" s="516" t="str">
        <f t="shared" si="266"/>
        <v>-</v>
      </c>
      <c r="BG219" s="516" t="str">
        <f t="shared" si="266"/>
        <v>-</v>
      </c>
      <c r="BH219" s="516" t="str">
        <f t="shared" si="267"/>
        <v>-</v>
      </c>
      <c r="BI219" s="516" t="str">
        <f t="shared" si="267"/>
        <v>-</v>
      </c>
      <c r="BJ219" s="516" t="str">
        <f t="shared" si="267"/>
        <v>-</v>
      </c>
      <c r="BK219" s="516" t="str">
        <f t="shared" si="267"/>
        <v>-</v>
      </c>
      <c r="BL219" s="516" t="str">
        <f t="shared" si="267"/>
        <v>-</v>
      </c>
      <c r="BM219" s="516" t="str">
        <f t="shared" si="267"/>
        <v>-</v>
      </c>
      <c r="BN219" s="516" t="str">
        <f t="shared" si="267"/>
        <v>-</v>
      </c>
      <c r="BO219" s="516" t="str">
        <f t="shared" si="267"/>
        <v>-</v>
      </c>
      <c r="BP219" s="516" t="str">
        <f t="shared" si="267"/>
        <v>-</v>
      </c>
      <c r="BQ219" s="516" t="str">
        <f t="shared" si="267"/>
        <v>-</v>
      </c>
      <c r="BR219" s="516" t="str">
        <f t="shared" si="253"/>
        <v>-------</v>
      </c>
      <c r="BS219" s="516" t="str">
        <f t="shared" si="254"/>
        <v>-</v>
      </c>
      <c r="BT219" s="454" t="str">
        <f>IF(INDEX(BR:BR,ROW())&lt;&gt;"-------",VLOOKUP($BR219,'CS Protocol Def'!$B:$O,12,FALSE),"-")</f>
        <v>-</v>
      </c>
      <c r="BU219" s="454" t="str">
        <f>IF(INDEX(BR:BR,ROW())&lt;&gt;"-------",VLOOKUP(INDEX(BR:BR,ROW()),'CS Protocol Def'!$B:$O,13,FALSE),"-")</f>
        <v>-</v>
      </c>
      <c r="BV219" s="454" t="str">
        <f>IF(INDEX(BR:BR,ROW())&lt;&gt;"-------",VLOOKUP($BR219,'CS Protocol Def'!$B:$P,15,FALSE),"-")</f>
        <v>-</v>
      </c>
      <c r="BW219" s="455" t="str">
        <f t="shared" si="255"/>
        <v>-</v>
      </c>
      <c r="BX219" s="515" t="str">
        <f>IF(INDEX(BR:BR,ROW())&lt;&gt;"-------",VLOOKUP($BR219,'CS Protocol Def'!$B:$Q,16,FALSE),"-")</f>
        <v>-</v>
      </c>
      <c r="BY219" s="455" t="str">
        <f>IF(INDEX(BR:BR,ROW())&lt;&gt;"-------",VLOOKUP(TEXT(BIN2DEC(CONCATENATE(K219,L219,M219,N219,O219,P219,Q219,R219,S219,T219)),"#"),'Country Codes'!A:B,2,FALSE),"-")</f>
        <v>-</v>
      </c>
      <c r="BZ219" s="491" t="str">
        <f>IF(BT219=BZ$3,VLOOKUP(CONCATENATE(X219,Y219,Z219,AA219,AB219,AC219),Characters!$B$3:$F$41,5,FALSE)&amp;
VLOOKUP(CONCATENATE(AD219,AE219,AF219,AG219,AH219,AI219),Characters!$B$3:$F$41,5,FALSE)&amp;
VLOOKUP(CONCATENATE(AJ219,AK219,AL219,AM219,AN219,AO219),Characters!$B$3:$F$41,5,FALSE)&amp;
VLOOKUP(CONCATENATE(AP219,AQ219,AR219,AS219,AT219,AU219),Characters!$B$3:$F$41,5,FALSE)&amp;
VLOOKUP(CONCATENATE(AV219,AW219,AX219,AY219,AZ219,BA219),Characters!$B$3:$F$41,5,FALSE)&amp;
VLOOKUP(CONCATENATE(BB219,BC219,BD219,BE219,BF219,BG219),Characters!$B$3:$F$41,5,FALSE)&amp;
VLOOKUP(CONCATENATE(BH219,BI219,BJ219,BK219,BL219,BM219),Characters!$B$3:$F$41,5,FALSE),"-")</f>
        <v>-</v>
      </c>
      <c r="CA219" s="471" t="str">
        <f t="shared" si="223"/>
        <v>-</v>
      </c>
      <c r="CB219" s="473" t="str">
        <f t="shared" si="224"/>
        <v>-</v>
      </c>
      <c r="CC219" s="475" t="str">
        <f t="shared" si="225"/>
        <v>-</v>
      </c>
      <c r="CD219" s="476" t="str">
        <f t="shared" si="226"/>
        <v>-</v>
      </c>
      <c r="CE219" s="476" t="str">
        <f t="shared" si="227"/>
        <v>-</v>
      </c>
      <c r="CF219" s="476" t="str">
        <f t="shared" si="228"/>
        <v>-</v>
      </c>
      <c r="CG219" s="476" t="str">
        <f t="shared" si="229"/>
        <v>-</v>
      </c>
      <c r="CH219" s="478" t="str">
        <f t="shared" si="230"/>
        <v>-</v>
      </c>
      <c r="CI219" s="480" t="str">
        <f t="shared" si="231"/>
        <v>-</v>
      </c>
      <c r="CJ219" s="480" t="str">
        <f t="shared" si="232"/>
        <v>-</v>
      </c>
      <c r="CK219" s="480" t="str">
        <f t="shared" si="233"/>
        <v>-</v>
      </c>
      <c r="CL219" s="480" t="str">
        <f t="shared" si="234"/>
        <v>-</v>
      </c>
      <c r="CM219" s="482" t="str">
        <f t="shared" si="235"/>
        <v>-</v>
      </c>
      <c r="CN219" s="483" t="str">
        <f t="shared" si="236"/>
        <v>-</v>
      </c>
      <c r="CO219" s="483" t="str">
        <f t="shared" si="237"/>
        <v>-</v>
      </c>
      <c r="CP219" s="483" t="str">
        <f t="shared" si="238"/>
        <v>-</v>
      </c>
      <c r="CQ219" s="493" t="str">
        <f t="shared" si="239"/>
        <v>-</v>
      </c>
      <c r="CR219" s="487" t="str">
        <f t="shared" si="240"/>
        <v>-</v>
      </c>
      <c r="CS219" s="490" t="str">
        <f t="shared" si="241"/>
        <v>-</v>
      </c>
      <c r="CT219" s="485" t="str">
        <f t="shared" si="242"/>
        <v>-</v>
      </c>
      <c r="CU219" s="485" t="str">
        <f t="shared" si="243"/>
        <v>-</v>
      </c>
      <c r="CV219" s="489" t="str">
        <f t="shared" si="244"/>
        <v>-</v>
      </c>
    </row>
    <row r="220" spans="6:100" x14ac:dyDescent="0.2">
      <c r="F220" s="495" t="str">
        <f t="shared" si="222"/>
        <v>-</v>
      </c>
      <c r="G220" s="495">
        <f t="shared" si="251"/>
        <v>0</v>
      </c>
      <c r="I220" s="456" t="str">
        <f t="shared" si="252"/>
        <v>-</v>
      </c>
      <c r="J220" s="516" t="str">
        <f t="shared" si="262"/>
        <v>-</v>
      </c>
      <c r="K220" s="516" t="str">
        <f t="shared" si="262"/>
        <v>-</v>
      </c>
      <c r="L220" s="516" t="str">
        <f t="shared" si="262"/>
        <v>-</v>
      </c>
      <c r="M220" s="516" t="str">
        <f t="shared" si="262"/>
        <v>-</v>
      </c>
      <c r="N220" s="516" t="str">
        <f t="shared" si="262"/>
        <v>-</v>
      </c>
      <c r="O220" s="516" t="str">
        <f t="shared" si="262"/>
        <v>-</v>
      </c>
      <c r="P220" s="516" t="str">
        <f t="shared" si="262"/>
        <v>-</v>
      </c>
      <c r="Q220" s="516" t="str">
        <f t="shared" si="262"/>
        <v>-</v>
      </c>
      <c r="R220" s="516" t="str">
        <f t="shared" si="262"/>
        <v>-</v>
      </c>
      <c r="S220" s="516" t="str">
        <f t="shared" si="262"/>
        <v>-</v>
      </c>
      <c r="T220" s="516" t="str">
        <f t="shared" si="263"/>
        <v>-</v>
      </c>
      <c r="U220" s="516" t="str">
        <f t="shared" si="263"/>
        <v>-</v>
      </c>
      <c r="V220" s="516" t="str">
        <f t="shared" si="263"/>
        <v>-</v>
      </c>
      <c r="W220" s="516" t="str">
        <f t="shared" si="263"/>
        <v>-</v>
      </c>
      <c r="X220" s="516" t="str">
        <f t="shared" si="263"/>
        <v>-</v>
      </c>
      <c r="Y220" s="516" t="str">
        <f t="shared" si="263"/>
        <v>-</v>
      </c>
      <c r="Z220" s="516" t="str">
        <f t="shared" si="263"/>
        <v>-</v>
      </c>
      <c r="AA220" s="516" t="str">
        <f t="shared" si="263"/>
        <v>-</v>
      </c>
      <c r="AB220" s="516" t="str">
        <f t="shared" si="263"/>
        <v>-</v>
      </c>
      <c r="AC220" s="516" t="str">
        <f t="shared" si="263"/>
        <v>-</v>
      </c>
      <c r="AD220" s="516" t="str">
        <f t="shared" si="264"/>
        <v>-</v>
      </c>
      <c r="AE220" s="516" t="str">
        <f t="shared" si="264"/>
        <v>-</v>
      </c>
      <c r="AF220" s="516" t="str">
        <f t="shared" si="264"/>
        <v>-</v>
      </c>
      <c r="AG220" s="516" t="str">
        <f t="shared" si="264"/>
        <v>-</v>
      </c>
      <c r="AH220" s="516" t="str">
        <f t="shared" si="264"/>
        <v>-</v>
      </c>
      <c r="AI220" s="516" t="str">
        <f t="shared" si="264"/>
        <v>-</v>
      </c>
      <c r="AJ220" s="516" t="str">
        <f t="shared" si="264"/>
        <v>-</v>
      </c>
      <c r="AK220" s="516" t="str">
        <f t="shared" si="264"/>
        <v>-</v>
      </c>
      <c r="AL220" s="516" t="str">
        <f t="shared" si="264"/>
        <v>-</v>
      </c>
      <c r="AM220" s="516" t="str">
        <f t="shared" si="264"/>
        <v>-</v>
      </c>
      <c r="AN220" s="516" t="str">
        <f t="shared" si="265"/>
        <v>-</v>
      </c>
      <c r="AO220" s="516" t="str">
        <f t="shared" si="265"/>
        <v>-</v>
      </c>
      <c r="AP220" s="516" t="str">
        <f t="shared" si="265"/>
        <v>-</v>
      </c>
      <c r="AQ220" s="516" t="str">
        <f t="shared" si="265"/>
        <v>-</v>
      </c>
      <c r="AR220" s="516" t="str">
        <f t="shared" si="265"/>
        <v>-</v>
      </c>
      <c r="AS220" s="516" t="str">
        <f t="shared" si="265"/>
        <v>-</v>
      </c>
      <c r="AT220" s="516" t="str">
        <f t="shared" si="265"/>
        <v>-</v>
      </c>
      <c r="AU220" s="516" t="str">
        <f t="shared" si="265"/>
        <v>-</v>
      </c>
      <c r="AV220" s="516" t="str">
        <f t="shared" si="265"/>
        <v>-</v>
      </c>
      <c r="AW220" s="516" t="str">
        <f t="shared" si="265"/>
        <v>-</v>
      </c>
      <c r="AX220" s="516" t="str">
        <f t="shared" si="266"/>
        <v>-</v>
      </c>
      <c r="AY220" s="516" t="str">
        <f t="shared" si="266"/>
        <v>-</v>
      </c>
      <c r="AZ220" s="516" t="str">
        <f t="shared" si="266"/>
        <v>-</v>
      </c>
      <c r="BA220" s="516" t="str">
        <f t="shared" si="266"/>
        <v>-</v>
      </c>
      <c r="BB220" s="516" t="str">
        <f t="shared" si="266"/>
        <v>-</v>
      </c>
      <c r="BC220" s="516" t="str">
        <f t="shared" si="266"/>
        <v>-</v>
      </c>
      <c r="BD220" s="516" t="str">
        <f t="shared" si="266"/>
        <v>-</v>
      </c>
      <c r="BE220" s="516" t="str">
        <f t="shared" si="266"/>
        <v>-</v>
      </c>
      <c r="BF220" s="516" t="str">
        <f t="shared" si="266"/>
        <v>-</v>
      </c>
      <c r="BG220" s="516" t="str">
        <f t="shared" si="266"/>
        <v>-</v>
      </c>
      <c r="BH220" s="516" t="str">
        <f t="shared" si="267"/>
        <v>-</v>
      </c>
      <c r="BI220" s="516" t="str">
        <f t="shared" si="267"/>
        <v>-</v>
      </c>
      <c r="BJ220" s="516" t="str">
        <f t="shared" si="267"/>
        <v>-</v>
      </c>
      <c r="BK220" s="516" t="str">
        <f t="shared" si="267"/>
        <v>-</v>
      </c>
      <c r="BL220" s="516" t="str">
        <f t="shared" si="267"/>
        <v>-</v>
      </c>
      <c r="BM220" s="516" t="str">
        <f t="shared" si="267"/>
        <v>-</v>
      </c>
      <c r="BN220" s="516" t="str">
        <f t="shared" si="267"/>
        <v>-</v>
      </c>
      <c r="BO220" s="516" t="str">
        <f t="shared" si="267"/>
        <v>-</v>
      </c>
      <c r="BP220" s="516" t="str">
        <f t="shared" si="267"/>
        <v>-</v>
      </c>
      <c r="BQ220" s="516" t="str">
        <f t="shared" si="267"/>
        <v>-</v>
      </c>
      <c r="BR220" s="516" t="str">
        <f t="shared" si="253"/>
        <v>-------</v>
      </c>
      <c r="BS220" s="516" t="str">
        <f t="shared" si="254"/>
        <v>-</v>
      </c>
      <c r="BT220" s="454" t="str">
        <f>IF(INDEX(BR:BR,ROW())&lt;&gt;"-------",VLOOKUP($BR220,'CS Protocol Def'!$B:$O,12,FALSE),"-")</f>
        <v>-</v>
      </c>
      <c r="BU220" s="454" t="str">
        <f>IF(INDEX(BR:BR,ROW())&lt;&gt;"-------",VLOOKUP(INDEX(BR:BR,ROW()),'CS Protocol Def'!$B:$O,13,FALSE),"-")</f>
        <v>-</v>
      </c>
      <c r="BV220" s="454" t="str">
        <f>IF(INDEX(BR:BR,ROW())&lt;&gt;"-------",VLOOKUP($BR220,'CS Protocol Def'!$B:$P,15,FALSE),"-")</f>
        <v>-</v>
      </c>
      <c r="BW220" s="455" t="str">
        <f t="shared" si="255"/>
        <v>-</v>
      </c>
      <c r="BX220" s="515" t="str">
        <f>IF(INDEX(BR:BR,ROW())&lt;&gt;"-------",VLOOKUP($BR220,'CS Protocol Def'!$B:$Q,16,FALSE),"-")</f>
        <v>-</v>
      </c>
      <c r="BY220" s="455" t="str">
        <f>IF(INDEX(BR:BR,ROW())&lt;&gt;"-------",VLOOKUP(TEXT(BIN2DEC(CONCATENATE(K220,L220,M220,N220,O220,P220,Q220,R220,S220,T220)),"#"),'Country Codes'!A:B,2,FALSE),"-")</f>
        <v>-</v>
      </c>
      <c r="BZ220" s="491" t="str">
        <f>IF(BT220=BZ$3,VLOOKUP(CONCATENATE(X220,Y220,Z220,AA220,AB220,AC220),Characters!$B$3:$F$41,5,FALSE)&amp;
VLOOKUP(CONCATENATE(AD220,AE220,AF220,AG220,AH220,AI220),Characters!$B$3:$F$41,5,FALSE)&amp;
VLOOKUP(CONCATENATE(AJ220,AK220,AL220,AM220,AN220,AO220),Characters!$B$3:$F$41,5,FALSE)&amp;
VLOOKUP(CONCATENATE(AP220,AQ220,AR220,AS220,AT220,AU220),Characters!$B$3:$F$41,5,FALSE)&amp;
VLOOKUP(CONCATENATE(AV220,AW220,AX220,AY220,AZ220,BA220),Characters!$B$3:$F$41,5,FALSE)&amp;
VLOOKUP(CONCATENATE(BB220,BC220,BD220,BE220,BF220,BG220),Characters!$B$3:$F$41,5,FALSE)&amp;
VLOOKUP(CONCATENATE(BH220,BI220,BJ220,BK220,BL220,BM220),Characters!$B$3:$F$41,5,FALSE),"-")</f>
        <v>-</v>
      </c>
      <c r="CA220" s="471" t="str">
        <f t="shared" si="223"/>
        <v>-</v>
      </c>
      <c r="CB220" s="473" t="str">
        <f t="shared" si="224"/>
        <v>-</v>
      </c>
      <c r="CC220" s="475" t="str">
        <f t="shared" si="225"/>
        <v>-</v>
      </c>
      <c r="CD220" s="476" t="str">
        <f t="shared" si="226"/>
        <v>-</v>
      </c>
      <c r="CE220" s="476" t="str">
        <f t="shared" si="227"/>
        <v>-</v>
      </c>
      <c r="CF220" s="476" t="str">
        <f t="shared" si="228"/>
        <v>-</v>
      </c>
      <c r="CG220" s="476" t="str">
        <f t="shared" si="229"/>
        <v>-</v>
      </c>
      <c r="CH220" s="478" t="str">
        <f t="shared" si="230"/>
        <v>-</v>
      </c>
      <c r="CI220" s="480" t="str">
        <f t="shared" si="231"/>
        <v>-</v>
      </c>
      <c r="CJ220" s="480" t="str">
        <f t="shared" si="232"/>
        <v>-</v>
      </c>
      <c r="CK220" s="480" t="str">
        <f t="shared" si="233"/>
        <v>-</v>
      </c>
      <c r="CL220" s="480" t="str">
        <f t="shared" si="234"/>
        <v>-</v>
      </c>
      <c r="CM220" s="482" t="str">
        <f t="shared" si="235"/>
        <v>-</v>
      </c>
      <c r="CN220" s="483" t="str">
        <f t="shared" si="236"/>
        <v>-</v>
      </c>
      <c r="CO220" s="483" t="str">
        <f t="shared" si="237"/>
        <v>-</v>
      </c>
      <c r="CP220" s="483" t="str">
        <f t="shared" si="238"/>
        <v>-</v>
      </c>
      <c r="CQ220" s="493" t="str">
        <f t="shared" si="239"/>
        <v>-</v>
      </c>
      <c r="CR220" s="487" t="str">
        <f t="shared" si="240"/>
        <v>-</v>
      </c>
      <c r="CS220" s="490" t="str">
        <f t="shared" si="241"/>
        <v>-</v>
      </c>
      <c r="CT220" s="485" t="str">
        <f t="shared" si="242"/>
        <v>-</v>
      </c>
      <c r="CU220" s="485" t="str">
        <f t="shared" si="243"/>
        <v>-</v>
      </c>
      <c r="CV220" s="489" t="str">
        <f t="shared" si="244"/>
        <v>-</v>
      </c>
    </row>
    <row r="221" spans="6:100" x14ac:dyDescent="0.2">
      <c r="F221" s="495" t="str">
        <f t="shared" si="222"/>
        <v>-</v>
      </c>
      <c r="G221" s="495">
        <f t="shared" si="251"/>
        <v>0</v>
      </c>
      <c r="I221" s="456" t="str">
        <f t="shared" si="252"/>
        <v>-</v>
      </c>
      <c r="J221" s="516" t="str">
        <f t="shared" si="262"/>
        <v>-</v>
      </c>
      <c r="K221" s="516" t="str">
        <f t="shared" si="262"/>
        <v>-</v>
      </c>
      <c r="L221" s="516" t="str">
        <f t="shared" si="262"/>
        <v>-</v>
      </c>
      <c r="M221" s="516" t="str">
        <f t="shared" si="262"/>
        <v>-</v>
      </c>
      <c r="N221" s="516" t="str">
        <f t="shared" si="262"/>
        <v>-</v>
      </c>
      <c r="O221" s="516" t="str">
        <f t="shared" si="262"/>
        <v>-</v>
      </c>
      <c r="P221" s="516" t="str">
        <f t="shared" si="262"/>
        <v>-</v>
      </c>
      <c r="Q221" s="516" t="str">
        <f t="shared" si="262"/>
        <v>-</v>
      </c>
      <c r="R221" s="516" t="str">
        <f t="shared" si="262"/>
        <v>-</v>
      </c>
      <c r="S221" s="516" t="str">
        <f t="shared" si="262"/>
        <v>-</v>
      </c>
      <c r="T221" s="516" t="str">
        <f t="shared" si="263"/>
        <v>-</v>
      </c>
      <c r="U221" s="516" t="str">
        <f t="shared" si="263"/>
        <v>-</v>
      </c>
      <c r="V221" s="516" t="str">
        <f t="shared" si="263"/>
        <v>-</v>
      </c>
      <c r="W221" s="516" t="str">
        <f t="shared" si="263"/>
        <v>-</v>
      </c>
      <c r="X221" s="516" t="str">
        <f t="shared" si="263"/>
        <v>-</v>
      </c>
      <c r="Y221" s="516" t="str">
        <f t="shared" si="263"/>
        <v>-</v>
      </c>
      <c r="Z221" s="516" t="str">
        <f t="shared" si="263"/>
        <v>-</v>
      </c>
      <c r="AA221" s="516" t="str">
        <f t="shared" si="263"/>
        <v>-</v>
      </c>
      <c r="AB221" s="516" t="str">
        <f t="shared" si="263"/>
        <v>-</v>
      </c>
      <c r="AC221" s="516" t="str">
        <f t="shared" si="263"/>
        <v>-</v>
      </c>
      <c r="AD221" s="516" t="str">
        <f t="shared" si="264"/>
        <v>-</v>
      </c>
      <c r="AE221" s="516" t="str">
        <f t="shared" si="264"/>
        <v>-</v>
      </c>
      <c r="AF221" s="516" t="str">
        <f t="shared" si="264"/>
        <v>-</v>
      </c>
      <c r="AG221" s="516" t="str">
        <f t="shared" si="264"/>
        <v>-</v>
      </c>
      <c r="AH221" s="516" t="str">
        <f t="shared" si="264"/>
        <v>-</v>
      </c>
      <c r="AI221" s="516" t="str">
        <f t="shared" si="264"/>
        <v>-</v>
      </c>
      <c r="AJ221" s="516" t="str">
        <f t="shared" si="264"/>
        <v>-</v>
      </c>
      <c r="AK221" s="516" t="str">
        <f t="shared" si="264"/>
        <v>-</v>
      </c>
      <c r="AL221" s="516" t="str">
        <f t="shared" si="264"/>
        <v>-</v>
      </c>
      <c r="AM221" s="516" t="str">
        <f t="shared" si="264"/>
        <v>-</v>
      </c>
      <c r="AN221" s="516" t="str">
        <f t="shared" si="265"/>
        <v>-</v>
      </c>
      <c r="AO221" s="516" t="str">
        <f t="shared" si="265"/>
        <v>-</v>
      </c>
      <c r="AP221" s="516" t="str">
        <f t="shared" si="265"/>
        <v>-</v>
      </c>
      <c r="AQ221" s="516" t="str">
        <f t="shared" si="265"/>
        <v>-</v>
      </c>
      <c r="AR221" s="516" t="str">
        <f t="shared" si="265"/>
        <v>-</v>
      </c>
      <c r="AS221" s="516" t="str">
        <f t="shared" si="265"/>
        <v>-</v>
      </c>
      <c r="AT221" s="516" t="str">
        <f t="shared" si="265"/>
        <v>-</v>
      </c>
      <c r="AU221" s="516" t="str">
        <f t="shared" si="265"/>
        <v>-</v>
      </c>
      <c r="AV221" s="516" t="str">
        <f t="shared" si="265"/>
        <v>-</v>
      </c>
      <c r="AW221" s="516" t="str">
        <f t="shared" si="265"/>
        <v>-</v>
      </c>
      <c r="AX221" s="516" t="str">
        <f t="shared" si="266"/>
        <v>-</v>
      </c>
      <c r="AY221" s="516" t="str">
        <f t="shared" si="266"/>
        <v>-</v>
      </c>
      <c r="AZ221" s="516" t="str">
        <f t="shared" si="266"/>
        <v>-</v>
      </c>
      <c r="BA221" s="516" t="str">
        <f t="shared" si="266"/>
        <v>-</v>
      </c>
      <c r="BB221" s="516" t="str">
        <f t="shared" si="266"/>
        <v>-</v>
      </c>
      <c r="BC221" s="516" t="str">
        <f t="shared" si="266"/>
        <v>-</v>
      </c>
      <c r="BD221" s="516" t="str">
        <f t="shared" si="266"/>
        <v>-</v>
      </c>
      <c r="BE221" s="516" t="str">
        <f t="shared" si="266"/>
        <v>-</v>
      </c>
      <c r="BF221" s="516" t="str">
        <f t="shared" si="266"/>
        <v>-</v>
      </c>
      <c r="BG221" s="516" t="str">
        <f t="shared" si="266"/>
        <v>-</v>
      </c>
      <c r="BH221" s="516" t="str">
        <f t="shared" si="267"/>
        <v>-</v>
      </c>
      <c r="BI221" s="516" t="str">
        <f t="shared" si="267"/>
        <v>-</v>
      </c>
      <c r="BJ221" s="516" t="str">
        <f t="shared" si="267"/>
        <v>-</v>
      </c>
      <c r="BK221" s="516" t="str">
        <f t="shared" si="267"/>
        <v>-</v>
      </c>
      <c r="BL221" s="516" t="str">
        <f t="shared" si="267"/>
        <v>-</v>
      </c>
      <c r="BM221" s="516" t="str">
        <f t="shared" si="267"/>
        <v>-</v>
      </c>
      <c r="BN221" s="516" t="str">
        <f t="shared" si="267"/>
        <v>-</v>
      </c>
      <c r="BO221" s="516" t="str">
        <f t="shared" si="267"/>
        <v>-</v>
      </c>
      <c r="BP221" s="516" t="str">
        <f t="shared" si="267"/>
        <v>-</v>
      </c>
      <c r="BQ221" s="516" t="str">
        <f t="shared" si="267"/>
        <v>-</v>
      </c>
      <c r="BR221" s="516" t="str">
        <f t="shared" si="253"/>
        <v>-------</v>
      </c>
      <c r="BS221" s="516" t="str">
        <f t="shared" si="254"/>
        <v>-</v>
      </c>
      <c r="BT221" s="454" t="str">
        <f>IF(INDEX(BR:BR,ROW())&lt;&gt;"-------",VLOOKUP($BR221,'CS Protocol Def'!$B:$O,12,FALSE),"-")</f>
        <v>-</v>
      </c>
      <c r="BU221" s="454" t="str">
        <f>IF(INDEX(BR:BR,ROW())&lt;&gt;"-------",VLOOKUP(INDEX(BR:BR,ROW()),'CS Protocol Def'!$B:$O,13,FALSE),"-")</f>
        <v>-</v>
      </c>
      <c r="BV221" s="454" t="str">
        <f>IF(INDEX(BR:BR,ROW())&lt;&gt;"-------",VLOOKUP($BR221,'CS Protocol Def'!$B:$P,15,FALSE),"-")</f>
        <v>-</v>
      </c>
      <c r="BW221" s="455" t="str">
        <f t="shared" si="255"/>
        <v>-</v>
      </c>
      <c r="BX221" s="515" t="str">
        <f>IF(INDEX(BR:BR,ROW())&lt;&gt;"-------",VLOOKUP($BR221,'CS Protocol Def'!$B:$Q,16,FALSE),"-")</f>
        <v>-</v>
      </c>
      <c r="BY221" s="455" t="str">
        <f>IF(INDEX(BR:BR,ROW())&lt;&gt;"-------",VLOOKUP(TEXT(BIN2DEC(CONCATENATE(K221,L221,M221,N221,O221,P221,Q221,R221,S221,T221)),"#"),'Country Codes'!A:B,2,FALSE),"-")</f>
        <v>-</v>
      </c>
      <c r="BZ221" s="491" t="str">
        <f>IF(BT221=BZ$3,VLOOKUP(CONCATENATE(X221,Y221,Z221,AA221,AB221,AC221),Characters!$B$3:$F$41,5,FALSE)&amp;
VLOOKUP(CONCATENATE(AD221,AE221,AF221,AG221,AH221,AI221),Characters!$B$3:$F$41,5,FALSE)&amp;
VLOOKUP(CONCATENATE(AJ221,AK221,AL221,AM221,AN221,AO221),Characters!$B$3:$F$41,5,FALSE)&amp;
VLOOKUP(CONCATENATE(AP221,AQ221,AR221,AS221,AT221,AU221),Characters!$B$3:$F$41,5,FALSE)&amp;
VLOOKUP(CONCATENATE(AV221,AW221,AX221,AY221,AZ221,BA221),Characters!$B$3:$F$41,5,FALSE)&amp;
VLOOKUP(CONCATENATE(BB221,BC221,BD221,BE221,BF221,BG221),Characters!$B$3:$F$41,5,FALSE)&amp;
VLOOKUP(CONCATENATE(BH221,BI221,BJ221,BK221,BL221,BM221),Characters!$B$3:$F$41,5,FALSE),"-")</f>
        <v>-</v>
      </c>
      <c r="CA221" s="471" t="str">
        <f t="shared" si="223"/>
        <v>-</v>
      </c>
      <c r="CB221" s="473" t="str">
        <f t="shared" si="224"/>
        <v>-</v>
      </c>
      <c r="CC221" s="475" t="str">
        <f t="shared" si="225"/>
        <v>-</v>
      </c>
      <c r="CD221" s="476" t="str">
        <f t="shared" si="226"/>
        <v>-</v>
      </c>
      <c r="CE221" s="476" t="str">
        <f t="shared" si="227"/>
        <v>-</v>
      </c>
      <c r="CF221" s="476" t="str">
        <f t="shared" si="228"/>
        <v>-</v>
      </c>
      <c r="CG221" s="476" t="str">
        <f t="shared" si="229"/>
        <v>-</v>
      </c>
      <c r="CH221" s="478" t="str">
        <f t="shared" si="230"/>
        <v>-</v>
      </c>
      <c r="CI221" s="480" t="str">
        <f t="shared" si="231"/>
        <v>-</v>
      </c>
      <c r="CJ221" s="480" t="str">
        <f t="shared" si="232"/>
        <v>-</v>
      </c>
      <c r="CK221" s="480" t="str">
        <f t="shared" si="233"/>
        <v>-</v>
      </c>
      <c r="CL221" s="480" t="str">
        <f t="shared" si="234"/>
        <v>-</v>
      </c>
      <c r="CM221" s="482" t="str">
        <f t="shared" si="235"/>
        <v>-</v>
      </c>
      <c r="CN221" s="483" t="str">
        <f t="shared" si="236"/>
        <v>-</v>
      </c>
      <c r="CO221" s="483" t="str">
        <f t="shared" si="237"/>
        <v>-</v>
      </c>
      <c r="CP221" s="483" t="str">
        <f t="shared" si="238"/>
        <v>-</v>
      </c>
      <c r="CQ221" s="493" t="str">
        <f t="shared" si="239"/>
        <v>-</v>
      </c>
      <c r="CR221" s="487" t="str">
        <f t="shared" si="240"/>
        <v>-</v>
      </c>
      <c r="CS221" s="490" t="str">
        <f t="shared" si="241"/>
        <v>-</v>
      </c>
      <c r="CT221" s="485" t="str">
        <f t="shared" si="242"/>
        <v>-</v>
      </c>
      <c r="CU221" s="485" t="str">
        <f t="shared" si="243"/>
        <v>-</v>
      </c>
      <c r="CV221" s="489" t="str">
        <f t="shared" si="244"/>
        <v>-</v>
      </c>
    </row>
    <row r="222" spans="6:100" x14ac:dyDescent="0.2">
      <c r="F222" s="495" t="str">
        <f t="shared" si="222"/>
        <v>-</v>
      </c>
      <c r="G222" s="495">
        <f t="shared" si="251"/>
        <v>0</v>
      </c>
      <c r="I222" s="456" t="str">
        <f t="shared" si="252"/>
        <v>-</v>
      </c>
      <c r="J222" s="516" t="str">
        <f t="shared" si="262"/>
        <v>-</v>
      </c>
      <c r="K222" s="516" t="str">
        <f t="shared" si="262"/>
        <v>-</v>
      </c>
      <c r="L222" s="516" t="str">
        <f t="shared" si="262"/>
        <v>-</v>
      </c>
      <c r="M222" s="516" t="str">
        <f t="shared" si="262"/>
        <v>-</v>
      </c>
      <c r="N222" s="516" t="str">
        <f t="shared" si="262"/>
        <v>-</v>
      </c>
      <c r="O222" s="516" t="str">
        <f t="shared" si="262"/>
        <v>-</v>
      </c>
      <c r="P222" s="516" t="str">
        <f t="shared" si="262"/>
        <v>-</v>
      </c>
      <c r="Q222" s="516" t="str">
        <f t="shared" si="262"/>
        <v>-</v>
      </c>
      <c r="R222" s="516" t="str">
        <f t="shared" si="262"/>
        <v>-</v>
      </c>
      <c r="S222" s="516" t="str">
        <f t="shared" si="262"/>
        <v>-</v>
      </c>
      <c r="T222" s="516" t="str">
        <f t="shared" si="263"/>
        <v>-</v>
      </c>
      <c r="U222" s="516" t="str">
        <f t="shared" si="263"/>
        <v>-</v>
      </c>
      <c r="V222" s="516" t="str">
        <f t="shared" si="263"/>
        <v>-</v>
      </c>
      <c r="W222" s="516" t="str">
        <f t="shared" si="263"/>
        <v>-</v>
      </c>
      <c r="X222" s="516" t="str">
        <f t="shared" si="263"/>
        <v>-</v>
      </c>
      <c r="Y222" s="516" t="str">
        <f t="shared" si="263"/>
        <v>-</v>
      </c>
      <c r="Z222" s="516" t="str">
        <f t="shared" si="263"/>
        <v>-</v>
      </c>
      <c r="AA222" s="516" t="str">
        <f t="shared" si="263"/>
        <v>-</v>
      </c>
      <c r="AB222" s="516" t="str">
        <f t="shared" si="263"/>
        <v>-</v>
      </c>
      <c r="AC222" s="516" t="str">
        <f t="shared" si="263"/>
        <v>-</v>
      </c>
      <c r="AD222" s="516" t="str">
        <f t="shared" si="264"/>
        <v>-</v>
      </c>
      <c r="AE222" s="516" t="str">
        <f t="shared" si="264"/>
        <v>-</v>
      </c>
      <c r="AF222" s="516" t="str">
        <f t="shared" si="264"/>
        <v>-</v>
      </c>
      <c r="AG222" s="516" t="str">
        <f t="shared" si="264"/>
        <v>-</v>
      </c>
      <c r="AH222" s="516" t="str">
        <f t="shared" si="264"/>
        <v>-</v>
      </c>
      <c r="AI222" s="516" t="str">
        <f t="shared" si="264"/>
        <v>-</v>
      </c>
      <c r="AJ222" s="516" t="str">
        <f t="shared" si="264"/>
        <v>-</v>
      </c>
      <c r="AK222" s="516" t="str">
        <f t="shared" si="264"/>
        <v>-</v>
      </c>
      <c r="AL222" s="516" t="str">
        <f t="shared" si="264"/>
        <v>-</v>
      </c>
      <c r="AM222" s="516" t="str">
        <f t="shared" si="264"/>
        <v>-</v>
      </c>
      <c r="AN222" s="516" t="str">
        <f t="shared" si="265"/>
        <v>-</v>
      </c>
      <c r="AO222" s="516" t="str">
        <f t="shared" si="265"/>
        <v>-</v>
      </c>
      <c r="AP222" s="516" t="str">
        <f t="shared" si="265"/>
        <v>-</v>
      </c>
      <c r="AQ222" s="516" t="str">
        <f t="shared" si="265"/>
        <v>-</v>
      </c>
      <c r="AR222" s="516" t="str">
        <f t="shared" si="265"/>
        <v>-</v>
      </c>
      <c r="AS222" s="516" t="str">
        <f t="shared" si="265"/>
        <v>-</v>
      </c>
      <c r="AT222" s="516" t="str">
        <f t="shared" si="265"/>
        <v>-</v>
      </c>
      <c r="AU222" s="516" t="str">
        <f t="shared" si="265"/>
        <v>-</v>
      </c>
      <c r="AV222" s="516" t="str">
        <f t="shared" si="265"/>
        <v>-</v>
      </c>
      <c r="AW222" s="516" t="str">
        <f t="shared" si="265"/>
        <v>-</v>
      </c>
      <c r="AX222" s="516" t="str">
        <f t="shared" si="266"/>
        <v>-</v>
      </c>
      <c r="AY222" s="516" t="str">
        <f t="shared" si="266"/>
        <v>-</v>
      </c>
      <c r="AZ222" s="516" t="str">
        <f t="shared" si="266"/>
        <v>-</v>
      </c>
      <c r="BA222" s="516" t="str">
        <f t="shared" si="266"/>
        <v>-</v>
      </c>
      <c r="BB222" s="516" t="str">
        <f t="shared" si="266"/>
        <v>-</v>
      </c>
      <c r="BC222" s="516" t="str">
        <f t="shared" si="266"/>
        <v>-</v>
      </c>
      <c r="BD222" s="516" t="str">
        <f t="shared" si="266"/>
        <v>-</v>
      </c>
      <c r="BE222" s="516" t="str">
        <f t="shared" si="266"/>
        <v>-</v>
      </c>
      <c r="BF222" s="516" t="str">
        <f t="shared" si="266"/>
        <v>-</v>
      </c>
      <c r="BG222" s="516" t="str">
        <f t="shared" si="266"/>
        <v>-</v>
      </c>
      <c r="BH222" s="516" t="str">
        <f t="shared" si="267"/>
        <v>-</v>
      </c>
      <c r="BI222" s="516" t="str">
        <f t="shared" si="267"/>
        <v>-</v>
      </c>
      <c r="BJ222" s="516" t="str">
        <f t="shared" si="267"/>
        <v>-</v>
      </c>
      <c r="BK222" s="516" t="str">
        <f t="shared" si="267"/>
        <v>-</v>
      </c>
      <c r="BL222" s="516" t="str">
        <f t="shared" si="267"/>
        <v>-</v>
      </c>
      <c r="BM222" s="516" t="str">
        <f t="shared" si="267"/>
        <v>-</v>
      </c>
      <c r="BN222" s="516" t="str">
        <f t="shared" si="267"/>
        <v>-</v>
      </c>
      <c r="BO222" s="516" t="str">
        <f t="shared" si="267"/>
        <v>-</v>
      </c>
      <c r="BP222" s="516" t="str">
        <f t="shared" si="267"/>
        <v>-</v>
      </c>
      <c r="BQ222" s="516" t="str">
        <f t="shared" si="267"/>
        <v>-</v>
      </c>
      <c r="BR222" s="516" t="str">
        <f t="shared" si="253"/>
        <v>-------</v>
      </c>
      <c r="BS222" s="516" t="str">
        <f t="shared" si="254"/>
        <v>-</v>
      </c>
      <c r="BT222" s="454" t="str">
        <f>IF(INDEX(BR:BR,ROW())&lt;&gt;"-------",VLOOKUP($BR222,'CS Protocol Def'!$B:$O,12,FALSE),"-")</f>
        <v>-</v>
      </c>
      <c r="BU222" s="454" t="str">
        <f>IF(INDEX(BR:BR,ROW())&lt;&gt;"-------",VLOOKUP(INDEX(BR:BR,ROW()),'CS Protocol Def'!$B:$O,13,FALSE),"-")</f>
        <v>-</v>
      </c>
      <c r="BV222" s="454" t="str">
        <f>IF(INDEX(BR:BR,ROW())&lt;&gt;"-------",VLOOKUP($BR222,'CS Protocol Def'!$B:$P,15,FALSE),"-")</f>
        <v>-</v>
      </c>
      <c r="BW222" s="455" t="str">
        <f t="shared" si="255"/>
        <v>-</v>
      </c>
      <c r="BX222" s="515" t="str">
        <f>IF(INDEX(BR:BR,ROW())&lt;&gt;"-------",VLOOKUP($BR222,'CS Protocol Def'!$B:$Q,16,FALSE),"-")</f>
        <v>-</v>
      </c>
      <c r="BY222" s="455" t="str">
        <f>IF(INDEX(BR:BR,ROW())&lt;&gt;"-------",VLOOKUP(TEXT(BIN2DEC(CONCATENATE(K222,L222,M222,N222,O222,P222,Q222,R222,S222,T222)),"#"),'Country Codes'!A:B,2,FALSE),"-")</f>
        <v>-</v>
      </c>
      <c r="BZ222" s="491" t="str">
        <f>IF(BT222=BZ$3,VLOOKUP(CONCATENATE(X222,Y222,Z222,AA222,AB222,AC222),Characters!$B$3:$F$41,5,FALSE)&amp;
VLOOKUP(CONCATENATE(AD222,AE222,AF222,AG222,AH222,AI222),Characters!$B$3:$F$41,5,FALSE)&amp;
VLOOKUP(CONCATENATE(AJ222,AK222,AL222,AM222,AN222,AO222),Characters!$B$3:$F$41,5,FALSE)&amp;
VLOOKUP(CONCATENATE(AP222,AQ222,AR222,AS222,AT222,AU222),Characters!$B$3:$F$41,5,FALSE)&amp;
VLOOKUP(CONCATENATE(AV222,AW222,AX222,AY222,AZ222,BA222),Characters!$B$3:$F$41,5,FALSE)&amp;
VLOOKUP(CONCATENATE(BB222,BC222,BD222,BE222,BF222,BG222),Characters!$B$3:$F$41,5,FALSE)&amp;
VLOOKUP(CONCATENATE(BH222,BI222,BJ222,BK222,BL222,BM222),Characters!$B$3:$F$41,5,FALSE),"-")</f>
        <v>-</v>
      </c>
      <c r="CA222" s="471" t="str">
        <f t="shared" si="223"/>
        <v>-</v>
      </c>
      <c r="CB222" s="473" t="str">
        <f t="shared" si="224"/>
        <v>-</v>
      </c>
      <c r="CC222" s="475" t="str">
        <f t="shared" si="225"/>
        <v>-</v>
      </c>
      <c r="CD222" s="476" t="str">
        <f t="shared" si="226"/>
        <v>-</v>
      </c>
      <c r="CE222" s="476" t="str">
        <f t="shared" si="227"/>
        <v>-</v>
      </c>
      <c r="CF222" s="476" t="str">
        <f t="shared" si="228"/>
        <v>-</v>
      </c>
      <c r="CG222" s="476" t="str">
        <f t="shared" si="229"/>
        <v>-</v>
      </c>
      <c r="CH222" s="478" t="str">
        <f t="shared" si="230"/>
        <v>-</v>
      </c>
      <c r="CI222" s="480" t="str">
        <f t="shared" si="231"/>
        <v>-</v>
      </c>
      <c r="CJ222" s="480" t="str">
        <f t="shared" si="232"/>
        <v>-</v>
      </c>
      <c r="CK222" s="480" t="str">
        <f t="shared" si="233"/>
        <v>-</v>
      </c>
      <c r="CL222" s="480" t="str">
        <f t="shared" si="234"/>
        <v>-</v>
      </c>
      <c r="CM222" s="482" t="str">
        <f t="shared" si="235"/>
        <v>-</v>
      </c>
      <c r="CN222" s="483" t="str">
        <f t="shared" si="236"/>
        <v>-</v>
      </c>
      <c r="CO222" s="483" t="str">
        <f t="shared" si="237"/>
        <v>-</v>
      </c>
      <c r="CP222" s="483" t="str">
        <f t="shared" si="238"/>
        <v>-</v>
      </c>
      <c r="CQ222" s="493" t="str">
        <f t="shared" si="239"/>
        <v>-</v>
      </c>
      <c r="CR222" s="487" t="str">
        <f t="shared" si="240"/>
        <v>-</v>
      </c>
      <c r="CS222" s="490" t="str">
        <f t="shared" si="241"/>
        <v>-</v>
      </c>
      <c r="CT222" s="485" t="str">
        <f t="shared" si="242"/>
        <v>-</v>
      </c>
      <c r="CU222" s="485" t="str">
        <f t="shared" si="243"/>
        <v>-</v>
      </c>
      <c r="CV222" s="489" t="str">
        <f t="shared" si="244"/>
        <v>-</v>
      </c>
    </row>
    <row r="223" spans="6:100" x14ac:dyDescent="0.2">
      <c r="F223" s="495" t="str">
        <f t="shared" si="222"/>
        <v>-</v>
      </c>
      <c r="G223" s="495">
        <f t="shared" si="251"/>
        <v>0</v>
      </c>
      <c r="I223" s="456" t="str">
        <f t="shared" si="252"/>
        <v>-</v>
      </c>
      <c r="J223" s="516" t="str">
        <f t="shared" si="262"/>
        <v>-</v>
      </c>
      <c r="K223" s="516" t="str">
        <f t="shared" si="262"/>
        <v>-</v>
      </c>
      <c r="L223" s="516" t="str">
        <f t="shared" si="262"/>
        <v>-</v>
      </c>
      <c r="M223" s="516" t="str">
        <f t="shared" si="262"/>
        <v>-</v>
      </c>
      <c r="N223" s="516" t="str">
        <f t="shared" si="262"/>
        <v>-</v>
      </c>
      <c r="O223" s="516" t="str">
        <f t="shared" si="262"/>
        <v>-</v>
      </c>
      <c r="P223" s="516" t="str">
        <f t="shared" si="262"/>
        <v>-</v>
      </c>
      <c r="Q223" s="516" t="str">
        <f t="shared" si="262"/>
        <v>-</v>
      </c>
      <c r="R223" s="516" t="str">
        <f t="shared" si="262"/>
        <v>-</v>
      </c>
      <c r="S223" s="516" t="str">
        <f t="shared" si="262"/>
        <v>-</v>
      </c>
      <c r="T223" s="516" t="str">
        <f t="shared" si="263"/>
        <v>-</v>
      </c>
      <c r="U223" s="516" t="str">
        <f t="shared" si="263"/>
        <v>-</v>
      </c>
      <c r="V223" s="516" t="str">
        <f t="shared" si="263"/>
        <v>-</v>
      </c>
      <c r="W223" s="516" t="str">
        <f t="shared" si="263"/>
        <v>-</v>
      </c>
      <c r="X223" s="516" t="str">
        <f t="shared" si="263"/>
        <v>-</v>
      </c>
      <c r="Y223" s="516" t="str">
        <f t="shared" si="263"/>
        <v>-</v>
      </c>
      <c r="Z223" s="516" t="str">
        <f t="shared" si="263"/>
        <v>-</v>
      </c>
      <c r="AA223" s="516" t="str">
        <f t="shared" si="263"/>
        <v>-</v>
      </c>
      <c r="AB223" s="516" t="str">
        <f t="shared" si="263"/>
        <v>-</v>
      </c>
      <c r="AC223" s="516" t="str">
        <f t="shared" si="263"/>
        <v>-</v>
      </c>
      <c r="AD223" s="516" t="str">
        <f t="shared" si="264"/>
        <v>-</v>
      </c>
      <c r="AE223" s="516" t="str">
        <f t="shared" si="264"/>
        <v>-</v>
      </c>
      <c r="AF223" s="516" t="str">
        <f t="shared" si="264"/>
        <v>-</v>
      </c>
      <c r="AG223" s="516" t="str">
        <f t="shared" si="264"/>
        <v>-</v>
      </c>
      <c r="AH223" s="516" t="str">
        <f t="shared" si="264"/>
        <v>-</v>
      </c>
      <c r="AI223" s="516" t="str">
        <f t="shared" si="264"/>
        <v>-</v>
      </c>
      <c r="AJ223" s="516" t="str">
        <f t="shared" si="264"/>
        <v>-</v>
      </c>
      <c r="AK223" s="516" t="str">
        <f t="shared" si="264"/>
        <v>-</v>
      </c>
      <c r="AL223" s="516" t="str">
        <f t="shared" si="264"/>
        <v>-</v>
      </c>
      <c r="AM223" s="516" t="str">
        <f t="shared" si="264"/>
        <v>-</v>
      </c>
      <c r="AN223" s="516" t="str">
        <f t="shared" si="265"/>
        <v>-</v>
      </c>
      <c r="AO223" s="516" t="str">
        <f t="shared" si="265"/>
        <v>-</v>
      </c>
      <c r="AP223" s="516" t="str">
        <f t="shared" si="265"/>
        <v>-</v>
      </c>
      <c r="AQ223" s="516" t="str">
        <f t="shared" si="265"/>
        <v>-</v>
      </c>
      <c r="AR223" s="516" t="str">
        <f t="shared" si="265"/>
        <v>-</v>
      </c>
      <c r="AS223" s="516" t="str">
        <f t="shared" si="265"/>
        <v>-</v>
      </c>
      <c r="AT223" s="516" t="str">
        <f t="shared" si="265"/>
        <v>-</v>
      </c>
      <c r="AU223" s="516" t="str">
        <f t="shared" si="265"/>
        <v>-</v>
      </c>
      <c r="AV223" s="516" t="str">
        <f t="shared" si="265"/>
        <v>-</v>
      </c>
      <c r="AW223" s="516" t="str">
        <f t="shared" si="265"/>
        <v>-</v>
      </c>
      <c r="AX223" s="516" t="str">
        <f t="shared" si="266"/>
        <v>-</v>
      </c>
      <c r="AY223" s="516" t="str">
        <f t="shared" si="266"/>
        <v>-</v>
      </c>
      <c r="AZ223" s="516" t="str">
        <f t="shared" si="266"/>
        <v>-</v>
      </c>
      <c r="BA223" s="516" t="str">
        <f t="shared" si="266"/>
        <v>-</v>
      </c>
      <c r="BB223" s="516" t="str">
        <f t="shared" si="266"/>
        <v>-</v>
      </c>
      <c r="BC223" s="516" t="str">
        <f t="shared" si="266"/>
        <v>-</v>
      </c>
      <c r="BD223" s="516" t="str">
        <f t="shared" si="266"/>
        <v>-</v>
      </c>
      <c r="BE223" s="516" t="str">
        <f t="shared" si="266"/>
        <v>-</v>
      </c>
      <c r="BF223" s="516" t="str">
        <f t="shared" si="266"/>
        <v>-</v>
      </c>
      <c r="BG223" s="516" t="str">
        <f t="shared" si="266"/>
        <v>-</v>
      </c>
      <c r="BH223" s="516" t="str">
        <f t="shared" si="267"/>
        <v>-</v>
      </c>
      <c r="BI223" s="516" t="str">
        <f t="shared" si="267"/>
        <v>-</v>
      </c>
      <c r="BJ223" s="516" t="str">
        <f t="shared" si="267"/>
        <v>-</v>
      </c>
      <c r="BK223" s="516" t="str">
        <f t="shared" si="267"/>
        <v>-</v>
      </c>
      <c r="BL223" s="516" t="str">
        <f t="shared" si="267"/>
        <v>-</v>
      </c>
      <c r="BM223" s="516" t="str">
        <f t="shared" si="267"/>
        <v>-</v>
      </c>
      <c r="BN223" s="516" t="str">
        <f t="shared" si="267"/>
        <v>-</v>
      </c>
      <c r="BO223" s="516" t="str">
        <f t="shared" si="267"/>
        <v>-</v>
      </c>
      <c r="BP223" s="516" t="str">
        <f t="shared" si="267"/>
        <v>-</v>
      </c>
      <c r="BQ223" s="516" t="str">
        <f t="shared" si="267"/>
        <v>-</v>
      </c>
      <c r="BR223" s="516" t="str">
        <f t="shared" si="253"/>
        <v>-------</v>
      </c>
      <c r="BS223" s="516" t="str">
        <f t="shared" si="254"/>
        <v>-</v>
      </c>
      <c r="BT223" s="454" t="str">
        <f>IF(INDEX(BR:BR,ROW())&lt;&gt;"-------",VLOOKUP($BR223,'CS Protocol Def'!$B:$O,12,FALSE),"-")</f>
        <v>-</v>
      </c>
      <c r="BU223" s="454" t="str">
        <f>IF(INDEX(BR:BR,ROW())&lt;&gt;"-------",VLOOKUP(INDEX(BR:BR,ROW()),'CS Protocol Def'!$B:$O,13,FALSE),"-")</f>
        <v>-</v>
      </c>
      <c r="BV223" s="454" t="str">
        <f>IF(INDEX(BR:BR,ROW())&lt;&gt;"-------",VLOOKUP($BR223,'CS Protocol Def'!$B:$P,15,FALSE),"-")</f>
        <v>-</v>
      </c>
      <c r="BW223" s="455" t="str">
        <f t="shared" si="255"/>
        <v>-</v>
      </c>
      <c r="BX223" s="515" t="str">
        <f>IF(INDEX(BR:BR,ROW())&lt;&gt;"-------",VLOOKUP($BR223,'CS Protocol Def'!$B:$Q,16,FALSE),"-")</f>
        <v>-</v>
      </c>
      <c r="BY223" s="455" t="str">
        <f>IF(INDEX(BR:BR,ROW())&lt;&gt;"-------",VLOOKUP(TEXT(BIN2DEC(CONCATENATE(K223,L223,M223,N223,O223,P223,Q223,R223,S223,T223)),"#"),'Country Codes'!A:B,2,FALSE),"-")</f>
        <v>-</v>
      </c>
      <c r="BZ223" s="491" t="str">
        <f>IF(BT223=BZ$3,VLOOKUP(CONCATENATE(X223,Y223,Z223,AA223,AB223,AC223),Characters!$B$3:$F$41,5,FALSE)&amp;
VLOOKUP(CONCATENATE(AD223,AE223,AF223,AG223,AH223,AI223),Characters!$B$3:$F$41,5,FALSE)&amp;
VLOOKUP(CONCATENATE(AJ223,AK223,AL223,AM223,AN223,AO223),Characters!$B$3:$F$41,5,FALSE)&amp;
VLOOKUP(CONCATENATE(AP223,AQ223,AR223,AS223,AT223,AU223),Characters!$B$3:$F$41,5,FALSE)&amp;
VLOOKUP(CONCATENATE(AV223,AW223,AX223,AY223,AZ223,BA223),Characters!$B$3:$F$41,5,FALSE)&amp;
VLOOKUP(CONCATENATE(BB223,BC223,BD223,BE223,BF223,BG223),Characters!$B$3:$F$41,5,FALSE)&amp;
VLOOKUP(CONCATENATE(BH223,BI223,BJ223,BK223,BL223,BM223),Characters!$B$3:$F$41,5,FALSE),"-")</f>
        <v>-</v>
      </c>
      <c r="CA223" s="471" t="str">
        <f t="shared" si="223"/>
        <v>-</v>
      </c>
      <c r="CB223" s="473" t="str">
        <f t="shared" si="224"/>
        <v>-</v>
      </c>
      <c r="CC223" s="475" t="str">
        <f t="shared" si="225"/>
        <v>-</v>
      </c>
      <c r="CD223" s="476" t="str">
        <f t="shared" si="226"/>
        <v>-</v>
      </c>
      <c r="CE223" s="476" t="str">
        <f t="shared" si="227"/>
        <v>-</v>
      </c>
      <c r="CF223" s="476" t="str">
        <f t="shared" si="228"/>
        <v>-</v>
      </c>
      <c r="CG223" s="476" t="str">
        <f t="shared" si="229"/>
        <v>-</v>
      </c>
      <c r="CH223" s="478" t="str">
        <f t="shared" si="230"/>
        <v>-</v>
      </c>
      <c r="CI223" s="480" t="str">
        <f t="shared" si="231"/>
        <v>-</v>
      </c>
      <c r="CJ223" s="480" t="str">
        <f t="shared" si="232"/>
        <v>-</v>
      </c>
      <c r="CK223" s="480" t="str">
        <f t="shared" si="233"/>
        <v>-</v>
      </c>
      <c r="CL223" s="480" t="str">
        <f t="shared" si="234"/>
        <v>-</v>
      </c>
      <c r="CM223" s="482" t="str">
        <f t="shared" si="235"/>
        <v>-</v>
      </c>
      <c r="CN223" s="483" t="str">
        <f t="shared" si="236"/>
        <v>-</v>
      </c>
      <c r="CO223" s="483" t="str">
        <f t="shared" si="237"/>
        <v>-</v>
      </c>
      <c r="CP223" s="483" t="str">
        <f t="shared" si="238"/>
        <v>-</v>
      </c>
      <c r="CQ223" s="493" t="str">
        <f t="shared" si="239"/>
        <v>-</v>
      </c>
      <c r="CR223" s="487" t="str">
        <f t="shared" si="240"/>
        <v>-</v>
      </c>
      <c r="CS223" s="490" t="str">
        <f t="shared" si="241"/>
        <v>-</v>
      </c>
      <c r="CT223" s="485" t="str">
        <f t="shared" si="242"/>
        <v>-</v>
      </c>
      <c r="CU223" s="485" t="str">
        <f t="shared" si="243"/>
        <v>-</v>
      </c>
      <c r="CV223" s="489" t="str">
        <f t="shared" si="244"/>
        <v>-</v>
      </c>
    </row>
    <row r="224" spans="6:100" x14ac:dyDescent="0.2">
      <c r="F224" s="495" t="str">
        <f t="shared" si="222"/>
        <v>-</v>
      </c>
      <c r="G224" s="495">
        <f t="shared" si="251"/>
        <v>0</v>
      </c>
      <c r="I224" s="456" t="str">
        <f t="shared" si="252"/>
        <v>-</v>
      </c>
      <c r="J224" s="516" t="str">
        <f t="shared" si="262"/>
        <v>-</v>
      </c>
      <c r="K224" s="516" t="str">
        <f t="shared" si="262"/>
        <v>-</v>
      </c>
      <c r="L224" s="516" t="str">
        <f t="shared" si="262"/>
        <v>-</v>
      </c>
      <c r="M224" s="516" t="str">
        <f t="shared" si="262"/>
        <v>-</v>
      </c>
      <c r="N224" s="516" t="str">
        <f t="shared" si="262"/>
        <v>-</v>
      </c>
      <c r="O224" s="516" t="str">
        <f t="shared" si="262"/>
        <v>-</v>
      </c>
      <c r="P224" s="516" t="str">
        <f t="shared" si="262"/>
        <v>-</v>
      </c>
      <c r="Q224" s="516" t="str">
        <f t="shared" si="262"/>
        <v>-</v>
      </c>
      <c r="R224" s="516" t="str">
        <f t="shared" si="262"/>
        <v>-</v>
      </c>
      <c r="S224" s="516" t="str">
        <f t="shared" si="262"/>
        <v>-</v>
      </c>
      <c r="T224" s="516" t="str">
        <f t="shared" si="263"/>
        <v>-</v>
      </c>
      <c r="U224" s="516" t="str">
        <f t="shared" si="263"/>
        <v>-</v>
      </c>
      <c r="V224" s="516" t="str">
        <f t="shared" si="263"/>
        <v>-</v>
      </c>
      <c r="W224" s="516" t="str">
        <f t="shared" si="263"/>
        <v>-</v>
      </c>
      <c r="X224" s="516" t="str">
        <f t="shared" si="263"/>
        <v>-</v>
      </c>
      <c r="Y224" s="516" t="str">
        <f t="shared" si="263"/>
        <v>-</v>
      </c>
      <c r="Z224" s="516" t="str">
        <f t="shared" si="263"/>
        <v>-</v>
      </c>
      <c r="AA224" s="516" t="str">
        <f t="shared" si="263"/>
        <v>-</v>
      </c>
      <c r="AB224" s="516" t="str">
        <f t="shared" si="263"/>
        <v>-</v>
      </c>
      <c r="AC224" s="516" t="str">
        <f t="shared" si="263"/>
        <v>-</v>
      </c>
      <c r="AD224" s="516" t="str">
        <f t="shared" si="264"/>
        <v>-</v>
      </c>
      <c r="AE224" s="516" t="str">
        <f t="shared" si="264"/>
        <v>-</v>
      </c>
      <c r="AF224" s="516" t="str">
        <f t="shared" si="264"/>
        <v>-</v>
      </c>
      <c r="AG224" s="516" t="str">
        <f t="shared" si="264"/>
        <v>-</v>
      </c>
      <c r="AH224" s="516" t="str">
        <f t="shared" si="264"/>
        <v>-</v>
      </c>
      <c r="AI224" s="516" t="str">
        <f t="shared" si="264"/>
        <v>-</v>
      </c>
      <c r="AJ224" s="516" t="str">
        <f t="shared" si="264"/>
        <v>-</v>
      </c>
      <c r="AK224" s="516" t="str">
        <f t="shared" si="264"/>
        <v>-</v>
      </c>
      <c r="AL224" s="516" t="str">
        <f t="shared" si="264"/>
        <v>-</v>
      </c>
      <c r="AM224" s="516" t="str">
        <f t="shared" si="264"/>
        <v>-</v>
      </c>
      <c r="AN224" s="516" t="str">
        <f t="shared" si="265"/>
        <v>-</v>
      </c>
      <c r="AO224" s="516" t="str">
        <f t="shared" si="265"/>
        <v>-</v>
      </c>
      <c r="AP224" s="516" t="str">
        <f t="shared" si="265"/>
        <v>-</v>
      </c>
      <c r="AQ224" s="516" t="str">
        <f t="shared" si="265"/>
        <v>-</v>
      </c>
      <c r="AR224" s="516" t="str">
        <f t="shared" si="265"/>
        <v>-</v>
      </c>
      <c r="AS224" s="516" t="str">
        <f t="shared" si="265"/>
        <v>-</v>
      </c>
      <c r="AT224" s="516" t="str">
        <f t="shared" si="265"/>
        <v>-</v>
      </c>
      <c r="AU224" s="516" t="str">
        <f t="shared" si="265"/>
        <v>-</v>
      </c>
      <c r="AV224" s="516" t="str">
        <f t="shared" si="265"/>
        <v>-</v>
      </c>
      <c r="AW224" s="516" t="str">
        <f t="shared" si="265"/>
        <v>-</v>
      </c>
      <c r="AX224" s="516" t="str">
        <f t="shared" si="266"/>
        <v>-</v>
      </c>
      <c r="AY224" s="516" t="str">
        <f t="shared" si="266"/>
        <v>-</v>
      </c>
      <c r="AZ224" s="516" t="str">
        <f t="shared" si="266"/>
        <v>-</v>
      </c>
      <c r="BA224" s="516" t="str">
        <f t="shared" si="266"/>
        <v>-</v>
      </c>
      <c r="BB224" s="516" t="str">
        <f t="shared" si="266"/>
        <v>-</v>
      </c>
      <c r="BC224" s="516" t="str">
        <f t="shared" si="266"/>
        <v>-</v>
      </c>
      <c r="BD224" s="516" t="str">
        <f t="shared" si="266"/>
        <v>-</v>
      </c>
      <c r="BE224" s="516" t="str">
        <f t="shared" si="266"/>
        <v>-</v>
      </c>
      <c r="BF224" s="516" t="str">
        <f t="shared" si="266"/>
        <v>-</v>
      </c>
      <c r="BG224" s="516" t="str">
        <f t="shared" si="266"/>
        <v>-</v>
      </c>
      <c r="BH224" s="516" t="str">
        <f t="shared" si="267"/>
        <v>-</v>
      </c>
      <c r="BI224" s="516" t="str">
        <f t="shared" si="267"/>
        <v>-</v>
      </c>
      <c r="BJ224" s="516" t="str">
        <f t="shared" si="267"/>
        <v>-</v>
      </c>
      <c r="BK224" s="516" t="str">
        <f t="shared" si="267"/>
        <v>-</v>
      </c>
      <c r="BL224" s="516" t="str">
        <f t="shared" si="267"/>
        <v>-</v>
      </c>
      <c r="BM224" s="516" t="str">
        <f t="shared" si="267"/>
        <v>-</v>
      </c>
      <c r="BN224" s="516" t="str">
        <f t="shared" si="267"/>
        <v>-</v>
      </c>
      <c r="BO224" s="516" t="str">
        <f t="shared" si="267"/>
        <v>-</v>
      </c>
      <c r="BP224" s="516" t="str">
        <f t="shared" si="267"/>
        <v>-</v>
      </c>
      <c r="BQ224" s="516" t="str">
        <f t="shared" si="267"/>
        <v>-</v>
      </c>
      <c r="BR224" s="516" t="str">
        <f t="shared" si="253"/>
        <v>-------</v>
      </c>
      <c r="BS224" s="516" t="str">
        <f t="shared" si="254"/>
        <v>-</v>
      </c>
      <c r="BT224" s="454" t="str">
        <f>IF(INDEX(BR:BR,ROW())&lt;&gt;"-------",VLOOKUP($BR224,'CS Protocol Def'!$B:$O,12,FALSE),"-")</f>
        <v>-</v>
      </c>
      <c r="BU224" s="454" t="str">
        <f>IF(INDEX(BR:BR,ROW())&lt;&gt;"-------",VLOOKUP(INDEX(BR:BR,ROW()),'CS Protocol Def'!$B:$O,13,FALSE),"-")</f>
        <v>-</v>
      </c>
      <c r="BV224" s="454" t="str">
        <f>IF(INDEX(BR:BR,ROW())&lt;&gt;"-------",VLOOKUP($BR224,'CS Protocol Def'!$B:$P,15,FALSE),"-")</f>
        <v>-</v>
      </c>
      <c r="BW224" s="455" t="str">
        <f t="shared" si="255"/>
        <v>-</v>
      </c>
      <c r="BX224" s="515" t="str">
        <f>IF(INDEX(BR:BR,ROW())&lt;&gt;"-------",VLOOKUP($BR224,'CS Protocol Def'!$B:$Q,16,FALSE),"-")</f>
        <v>-</v>
      </c>
      <c r="BY224" s="455" t="str">
        <f>IF(INDEX(BR:BR,ROW())&lt;&gt;"-------",VLOOKUP(TEXT(BIN2DEC(CONCATENATE(K224,L224,M224,N224,O224,P224,Q224,R224,S224,T224)),"#"),'Country Codes'!A:B,2,FALSE),"-")</f>
        <v>-</v>
      </c>
      <c r="BZ224" s="491" t="str">
        <f>IF(BT224=BZ$3,VLOOKUP(CONCATENATE(X224,Y224,Z224,AA224,AB224,AC224),Characters!$B$3:$F$41,5,FALSE)&amp;
VLOOKUP(CONCATENATE(AD224,AE224,AF224,AG224,AH224,AI224),Characters!$B$3:$F$41,5,FALSE)&amp;
VLOOKUP(CONCATENATE(AJ224,AK224,AL224,AM224,AN224,AO224),Characters!$B$3:$F$41,5,FALSE)&amp;
VLOOKUP(CONCATENATE(AP224,AQ224,AR224,AS224,AT224,AU224),Characters!$B$3:$F$41,5,FALSE)&amp;
VLOOKUP(CONCATENATE(AV224,AW224,AX224,AY224,AZ224,BA224),Characters!$B$3:$F$41,5,FALSE)&amp;
VLOOKUP(CONCATENATE(BB224,BC224,BD224,BE224,BF224,BG224),Characters!$B$3:$F$41,5,FALSE)&amp;
VLOOKUP(CONCATENATE(BH224,BI224,BJ224,BK224,BL224,BM224),Characters!$B$3:$F$41,5,FALSE),"-")</f>
        <v>-</v>
      </c>
      <c r="CA224" s="471" t="str">
        <f t="shared" si="223"/>
        <v>-</v>
      </c>
      <c r="CB224" s="473" t="str">
        <f t="shared" si="224"/>
        <v>-</v>
      </c>
      <c r="CC224" s="475" t="str">
        <f t="shared" si="225"/>
        <v>-</v>
      </c>
      <c r="CD224" s="476" t="str">
        <f t="shared" si="226"/>
        <v>-</v>
      </c>
      <c r="CE224" s="476" t="str">
        <f t="shared" si="227"/>
        <v>-</v>
      </c>
      <c r="CF224" s="476" t="str">
        <f t="shared" si="228"/>
        <v>-</v>
      </c>
      <c r="CG224" s="476" t="str">
        <f t="shared" si="229"/>
        <v>-</v>
      </c>
      <c r="CH224" s="478" t="str">
        <f t="shared" si="230"/>
        <v>-</v>
      </c>
      <c r="CI224" s="480" t="str">
        <f t="shared" si="231"/>
        <v>-</v>
      </c>
      <c r="CJ224" s="480" t="str">
        <f t="shared" si="232"/>
        <v>-</v>
      </c>
      <c r="CK224" s="480" t="str">
        <f t="shared" si="233"/>
        <v>-</v>
      </c>
      <c r="CL224" s="480" t="str">
        <f t="shared" si="234"/>
        <v>-</v>
      </c>
      <c r="CM224" s="482" t="str">
        <f t="shared" si="235"/>
        <v>-</v>
      </c>
      <c r="CN224" s="483" t="str">
        <f t="shared" si="236"/>
        <v>-</v>
      </c>
      <c r="CO224" s="483" t="str">
        <f t="shared" si="237"/>
        <v>-</v>
      </c>
      <c r="CP224" s="483" t="str">
        <f t="shared" si="238"/>
        <v>-</v>
      </c>
      <c r="CQ224" s="493" t="str">
        <f t="shared" si="239"/>
        <v>-</v>
      </c>
      <c r="CR224" s="487" t="str">
        <f t="shared" si="240"/>
        <v>-</v>
      </c>
      <c r="CS224" s="490" t="str">
        <f t="shared" si="241"/>
        <v>-</v>
      </c>
      <c r="CT224" s="485" t="str">
        <f t="shared" si="242"/>
        <v>-</v>
      </c>
      <c r="CU224" s="485" t="str">
        <f t="shared" si="243"/>
        <v>-</v>
      </c>
      <c r="CV224" s="489" t="str">
        <f t="shared" si="244"/>
        <v>-</v>
      </c>
    </row>
    <row r="225" spans="6:100" x14ac:dyDescent="0.2">
      <c r="F225" s="495" t="str">
        <f t="shared" si="222"/>
        <v>-</v>
      </c>
      <c r="G225" s="495">
        <f t="shared" si="251"/>
        <v>0</v>
      </c>
      <c r="I225" s="456" t="str">
        <f t="shared" si="252"/>
        <v>-</v>
      </c>
      <c r="J225" s="516" t="str">
        <f t="shared" ref="J225:S234" si="268">IF(LEN(INDEX($I:$I,ROW()))=60,MID(INDEX($I:$I,ROW()),INDEX($4:$4,COLUMN())-25,1),"-")</f>
        <v>-</v>
      </c>
      <c r="K225" s="516" t="str">
        <f t="shared" si="268"/>
        <v>-</v>
      </c>
      <c r="L225" s="516" t="str">
        <f t="shared" si="268"/>
        <v>-</v>
      </c>
      <c r="M225" s="516" t="str">
        <f t="shared" si="268"/>
        <v>-</v>
      </c>
      <c r="N225" s="516" t="str">
        <f t="shared" si="268"/>
        <v>-</v>
      </c>
      <c r="O225" s="516" t="str">
        <f t="shared" si="268"/>
        <v>-</v>
      </c>
      <c r="P225" s="516" t="str">
        <f t="shared" si="268"/>
        <v>-</v>
      </c>
      <c r="Q225" s="516" t="str">
        <f t="shared" si="268"/>
        <v>-</v>
      </c>
      <c r="R225" s="516" t="str">
        <f t="shared" si="268"/>
        <v>-</v>
      </c>
      <c r="S225" s="516" t="str">
        <f t="shared" si="268"/>
        <v>-</v>
      </c>
      <c r="T225" s="516" t="str">
        <f t="shared" ref="T225:AC234" si="269">IF(LEN(INDEX($I:$I,ROW()))=60,MID(INDEX($I:$I,ROW()),INDEX($4:$4,COLUMN())-25,1),"-")</f>
        <v>-</v>
      </c>
      <c r="U225" s="516" t="str">
        <f t="shared" si="269"/>
        <v>-</v>
      </c>
      <c r="V225" s="516" t="str">
        <f t="shared" si="269"/>
        <v>-</v>
      </c>
      <c r="W225" s="516" t="str">
        <f t="shared" si="269"/>
        <v>-</v>
      </c>
      <c r="X225" s="516" t="str">
        <f t="shared" si="269"/>
        <v>-</v>
      </c>
      <c r="Y225" s="516" t="str">
        <f t="shared" si="269"/>
        <v>-</v>
      </c>
      <c r="Z225" s="516" t="str">
        <f t="shared" si="269"/>
        <v>-</v>
      </c>
      <c r="AA225" s="516" t="str">
        <f t="shared" si="269"/>
        <v>-</v>
      </c>
      <c r="AB225" s="516" t="str">
        <f t="shared" si="269"/>
        <v>-</v>
      </c>
      <c r="AC225" s="516" t="str">
        <f t="shared" si="269"/>
        <v>-</v>
      </c>
      <c r="AD225" s="516" t="str">
        <f t="shared" ref="AD225:AM234" si="270">IF(LEN(INDEX($I:$I,ROW()))=60,MID(INDEX($I:$I,ROW()),INDEX($4:$4,COLUMN())-25,1),"-")</f>
        <v>-</v>
      </c>
      <c r="AE225" s="516" t="str">
        <f t="shared" si="270"/>
        <v>-</v>
      </c>
      <c r="AF225" s="516" t="str">
        <f t="shared" si="270"/>
        <v>-</v>
      </c>
      <c r="AG225" s="516" t="str">
        <f t="shared" si="270"/>
        <v>-</v>
      </c>
      <c r="AH225" s="516" t="str">
        <f t="shared" si="270"/>
        <v>-</v>
      </c>
      <c r="AI225" s="516" t="str">
        <f t="shared" si="270"/>
        <v>-</v>
      </c>
      <c r="AJ225" s="516" t="str">
        <f t="shared" si="270"/>
        <v>-</v>
      </c>
      <c r="AK225" s="516" t="str">
        <f t="shared" si="270"/>
        <v>-</v>
      </c>
      <c r="AL225" s="516" t="str">
        <f t="shared" si="270"/>
        <v>-</v>
      </c>
      <c r="AM225" s="516" t="str">
        <f t="shared" si="270"/>
        <v>-</v>
      </c>
      <c r="AN225" s="516" t="str">
        <f t="shared" ref="AN225:AW234" si="271">IF(LEN(INDEX($I:$I,ROW()))=60,MID(INDEX($I:$I,ROW()),INDEX($4:$4,COLUMN())-25,1),"-")</f>
        <v>-</v>
      </c>
      <c r="AO225" s="516" t="str">
        <f t="shared" si="271"/>
        <v>-</v>
      </c>
      <c r="AP225" s="516" t="str">
        <f t="shared" si="271"/>
        <v>-</v>
      </c>
      <c r="AQ225" s="516" t="str">
        <f t="shared" si="271"/>
        <v>-</v>
      </c>
      <c r="AR225" s="516" t="str">
        <f t="shared" si="271"/>
        <v>-</v>
      </c>
      <c r="AS225" s="516" t="str">
        <f t="shared" si="271"/>
        <v>-</v>
      </c>
      <c r="AT225" s="516" t="str">
        <f t="shared" si="271"/>
        <v>-</v>
      </c>
      <c r="AU225" s="516" t="str">
        <f t="shared" si="271"/>
        <v>-</v>
      </c>
      <c r="AV225" s="516" t="str">
        <f t="shared" si="271"/>
        <v>-</v>
      </c>
      <c r="AW225" s="516" t="str">
        <f t="shared" si="271"/>
        <v>-</v>
      </c>
      <c r="AX225" s="516" t="str">
        <f t="shared" ref="AX225:BG234" si="272">IF(LEN(INDEX($I:$I,ROW()))=60,MID(INDEX($I:$I,ROW()),INDEX($4:$4,COLUMN())-25,1),"-")</f>
        <v>-</v>
      </c>
      <c r="AY225" s="516" t="str">
        <f t="shared" si="272"/>
        <v>-</v>
      </c>
      <c r="AZ225" s="516" t="str">
        <f t="shared" si="272"/>
        <v>-</v>
      </c>
      <c r="BA225" s="516" t="str">
        <f t="shared" si="272"/>
        <v>-</v>
      </c>
      <c r="BB225" s="516" t="str">
        <f t="shared" si="272"/>
        <v>-</v>
      </c>
      <c r="BC225" s="516" t="str">
        <f t="shared" si="272"/>
        <v>-</v>
      </c>
      <c r="BD225" s="516" t="str">
        <f t="shared" si="272"/>
        <v>-</v>
      </c>
      <c r="BE225" s="516" t="str">
        <f t="shared" si="272"/>
        <v>-</v>
      </c>
      <c r="BF225" s="516" t="str">
        <f t="shared" si="272"/>
        <v>-</v>
      </c>
      <c r="BG225" s="516" t="str">
        <f t="shared" si="272"/>
        <v>-</v>
      </c>
      <c r="BH225" s="516" t="str">
        <f t="shared" ref="BH225:BQ234" si="273">IF(LEN(INDEX($I:$I,ROW()))=60,MID(INDEX($I:$I,ROW()),INDEX($4:$4,COLUMN())-25,1),"-")</f>
        <v>-</v>
      </c>
      <c r="BI225" s="516" t="str">
        <f t="shared" si="273"/>
        <v>-</v>
      </c>
      <c r="BJ225" s="516" t="str">
        <f t="shared" si="273"/>
        <v>-</v>
      </c>
      <c r="BK225" s="516" t="str">
        <f t="shared" si="273"/>
        <v>-</v>
      </c>
      <c r="BL225" s="516" t="str">
        <f t="shared" si="273"/>
        <v>-</v>
      </c>
      <c r="BM225" s="516" t="str">
        <f t="shared" si="273"/>
        <v>-</v>
      </c>
      <c r="BN225" s="516" t="str">
        <f t="shared" si="273"/>
        <v>-</v>
      </c>
      <c r="BO225" s="516" t="str">
        <f t="shared" si="273"/>
        <v>-</v>
      </c>
      <c r="BP225" s="516" t="str">
        <f t="shared" si="273"/>
        <v>-</v>
      </c>
      <c r="BQ225" s="516" t="str">
        <f t="shared" si="273"/>
        <v>-</v>
      </c>
      <c r="BR225" s="516" t="str">
        <f t="shared" si="253"/>
        <v>-------</v>
      </c>
      <c r="BS225" s="516" t="str">
        <f t="shared" si="254"/>
        <v>-</v>
      </c>
      <c r="BT225" s="454" t="str">
        <f>IF(INDEX(BR:BR,ROW())&lt;&gt;"-------",VLOOKUP($BR225,'CS Protocol Def'!$B:$O,12,FALSE),"-")</f>
        <v>-</v>
      </c>
      <c r="BU225" s="454" t="str">
        <f>IF(INDEX(BR:BR,ROW())&lt;&gt;"-------",VLOOKUP(INDEX(BR:BR,ROW()),'CS Protocol Def'!$B:$O,13,FALSE),"-")</f>
        <v>-</v>
      </c>
      <c r="BV225" s="454" t="str">
        <f>IF(INDEX(BR:BR,ROW())&lt;&gt;"-------",VLOOKUP($BR225,'CS Protocol Def'!$B:$P,15,FALSE),"-")</f>
        <v>-</v>
      </c>
      <c r="BW225" s="455" t="str">
        <f t="shared" si="255"/>
        <v>-</v>
      </c>
      <c r="BX225" s="515" t="str">
        <f>IF(INDEX(BR:BR,ROW())&lt;&gt;"-------",VLOOKUP($BR225,'CS Protocol Def'!$B:$Q,16,FALSE),"-")</f>
        <v>-</v>
      </c>
      <c r="BY225" s="455" t="str">
        <f>IF(INDEX(BR:BR,ROW())&lt;&gt;"-------",VLOOKUP(TEXT(BIN2DEC(CONCATENATE(K225,L225,M225,N225,O225,P225,Q225,R225,S225,T225)),"#"),'Country Codes'!A:B,2,FALSE),"-")</f>
        <v>-</v>
      </c>
      <c r="BZ225" s="491" t="str">
        <f>IF(BT225=BZ$3,VLOOKUP(CONCATENATE(X225,Y225,Z225,AA225,AB225,AC225),Characters!$B$3:$F$41,5,FALSE)&amp;
VLOOKUP(CONCATENATE(AD225,AE225,AF225,AG225,AH225,AI225),Characters!$B$3:$F$41,5,FALSE)&amp;
VLOOKUP(CONCATENATE(AJ225,AK225,AL225,AM225,AN225,AO225),Characters!$B$3:$F$41,5,FALSE)&amp;
VLOOKUP(CONCATENATE(AP225,AQ225,AR225,AS225,AT225,AU225),Characters!$B$3:$F$41,5,FALSE)&amp;
VLOOKUP(CONCATENATE(AV225,AW225,AX225,AY225,AZ225,BA225),Characters!$B$3:$F$41,5,FALSE)&amp;
VLOOKUP(CONCATENATE(BB225,BC225,BD225,BE225,BF225,BG225),Characters!$B$3:$F$41,5,FALSE)&amp;
VLOOKUP(CONCATENATE(BH225,BI225,BJ225,BK225,BL225,BM225),Characters!$B$3:$F$41,5,FALSE),"-")</f>
        <v>-</v>
      </c>
      <c r="CA225" s="471" t="str">
        <f t="shared" si="223"/>
        <v>-</v>
      </c>
      <c r="CB225" s="473" t="str">
        <f t="shared" si="224"/>
        <v>-</v>
      </c>
      <c r="CC225" s="475" t="str">
        <f t="shared" si="225"/>
        <v>-</v>
      </c>
      <c r="CD225" s="476" t="str">
        <f t="shared" si="226"/>
        <v>-</v>
      </c>
      <c r="CE225" s="476" t="str">
        <f t="shared" si="227"/>
        <v>-</v>
      </c>
      <c r="CF225" s="476" t="str">
        <f t="shared" si="228"/>
        <v>-</v>
      </c>
      <c r="CG225" s="476" t="str">
        <f t="shared" si="229"/>
        <v>-</v>
      </c>
      <c r="CH225" s="478" t="str">
        <f t="shared" si="230"/>
        <v>-</v>
      </c>
      <c r="CI225" s="480" t="str">
        <f t="shared" si="231"/>
        <v>-</v>
      </c>
      <c r="CJ225" s="480" t="str">
        <f t="shared" si="232"/>
        <v>-</v>
      </c>
      <c r="CK225" s="480" t="str">
        <f t="shared" si="233"/>
        <v>-</v>
      </c>
      <c r="CL225" s="480" t="str">
        <f t="shared" si="234"/>
        <v>-</v>
      </c>
      <c r="CM225" s="482" t="str">
        <f t="shared" si="235"/>
        <v>-</v>
      </c>
      <c r="CN225" s="483" t="str">
        <f t="shared" si="236"/>
        <v>-</v>
      </c>
      <c r="CO225" s="483" t="str">
        <f t="shared" si="237"/>
        <v>-</v>
      </c>
      <c r="CP225" s="483" t="str">
        <f t="shared" si="238"/>
        <v>-</v>
      </c>
      <c r="CQ225" s="493" t="str">
        <f t="shared" si="239"/>
        <v>-</v>
      </c>
      <c r="CR225" s="487" t="str">
        <f t="shared" si="240"/>
        <v>-</v>
      </c>
      <c r="CS225" s="490" t="str">
        <f t="shared" si="241"/>
        <v>-</v>
      </c>
      <c r="CT225" s="485" t="str">
        <f t="shared" si="242"/>
        <v>-</v>
      </c>
      <c r="CU225" s="485" t="str">
        <f t="shared" si="243"/>
        <v>-</v>
      </c>
      <c r="CV225" s="489" t="str">
        <f t="shared" si="244"/>
        <v>-</v>
      </c>
    </row>
    <row r="226" spans="6:100" x14ac:dyDescent="0.2">
      <c r="F226" s="495" t="str">
        <f t="shared" si="222"/>
        <v>-</v>
      </c>
      <c r="G226" s="495">
        <f t="shared" si="251"/>
        <v>0</v>
      </c>
      <c r="I226" s="456" t="str">
        <f t="shared" si="252"/>
        <v>-</v>
      </c>
      <c r="J226" s="516" t="str">
        <f t="shared" si="268"/>
        <v>-</v>
      </c>
      <c r="K226" s="516" t="str">
        <f t="shared" si="268"/>
        <v>-</v>
      </c>
      <c r="L226" s="516" t="str">
        <f t="shared" si="268"/>
        <v>-</v>
      </c>
      <c r="M226" s="516" t="str">
        <f t="shared" si="268"/>
        <v>-</v>
      </c>
      <c r="N226" s="516" t="str">
        <f t="shared" si="268"/>
        <v>-</v>
      </c>
      <c r="O226" s="516" t="str">
        <f t="shared" si="268"/>
        <v>-</v>
      </c>
      <c r="P226" s="516" t="str">
        <f t="shared" si="268"/>
        <v>-</v>
      </c>
      <c r="Q226" s="516" t="str">
        <f t="shared" si="268"/>
        <v>-</v>
      </c>
      <c r="R226" s="516" t="str">
        <f t="shared" si="268"/>
        <v>-</v>
      </c>
      <c r="S226" s="516" t="str">
        <f t="shared" si="268"/>
        <v>-</v>
      </c>
      <c r="T226" s="516" t="str">
        <f t="shared" si="269"/>
        <v>-</v>
      </c>
      <c r="U226" s="516" t="str">
        <f t="shared" si="269"/>
        <v>-</v>
      </c>
      <c r="V226" s="516" t="str">
        <f t="shared" si="269"/>
        <v>-</v>
      </c>
      <c r="W226" s="516" t="str">
        <f t="shared" si="269"/>
        <v>-</v>
      </c>
      <c r="X226" s="516" t="str">
        <f t="shared" si="269"/>
        <v>-</v>
      </c>
      <c r="Y226" s="516" t="str">
        <f t="shared" si="269"/>
        <v>-</v>
      </c>
      <c r="Z226" s="516" t="str">
        <f t="shared" si="269"/>
        <v>-</v>
      </c>
      <c r="AA226" s="516" t="str">
        <f t="shared" si="269"/>
        <v>-</v>
      </c>
      <c r="AB226" s="516" t="str">
        <f t="shared" si="269"/>
        <v>-</v>
      </c>
      <c r="AC226" s="516" t="str">
        <f t="shared" si="269"/>
        <v>-</v>
      </c>
      <c r="AD226" s="516" t="str">
        <f t="shared" si="270"/>
        <v>-</v>
      </c>
      <c r="AE226" s="516" t="str">
        <f t="shared" si="270"/>
        <v>-</v>
      </c>
      <c r="AF226" s="516" t="str">
        <f t="shared" si="270"/>
        <v>-</v>
      </c>
      <c r="AG226" s="516" t="str">
        <f t="shared" si="270"/>
        <v>-</v>
      </c>
      <c r="AH226" s="516" t="str">
        <f t="shared" si="270"/>
        <v>-</v>
      </c>
      <c r="AI226" s="516" t="str">
        <f t="shared" si="270"/>
        <v>-</v>
      </c>
      <c r="AJ226" s="516" t="str">
        <f t="shared" si="270"/>
        <v>-</v>
      </c>
      <c r="AK226" s="516" t="str">
        <f t="shared" si="270"/>
        <v>-</v>
      </c>
      <c r="AL226" s="516" t="str">
        <f t="shared" si="270"/>
        <v>-</v>
      </c>
      <c r="AM226" s="516" t="str">
        <f t="shared" si="270"/>
        <v>-</v>
      </c>
      <c r="AN226" s="516" t="str">
        <f t="shared" si="271"/>
        <v>-</v>
      </c>
      <c r="AO226" s="516" t="str">
        <f t="shared" si="271"/>
        <v>-</v>
      </c>
      <c r="AP226" s="516" t="str">
        <f t="shared" si="271"/>
        <v>-</v>
      </c>
      <c r="AQ226" s="516" t="str">
        <f t="shared" si="271"/>
        <v>-</v>
      </c>
      <c r="AR226" s="516" t="str">
        <f t="shared" si="271"/>
        <v>-</v>
      </c>
      <c r="AS226" s="516" t="str">
        <f t="shared" si="271"/>
        <v>-</v>
      </c>
      <c r="AT226" s="516" t="str">
        <f t="shared" si="271"/>
        <v>-</v>
      </c>
      <c r="AU226" s="516" t="str">
        <f t="shared" si="271"/>
        <v>-</v>
      </c>
      <c r="AV226" s="516" t="str">
        <f t="shared" si="271"/>
        <v>-</v>
      </c>
      <c r="AW226" s="516" t="str">
        <f t="shared" si="271"/>
        <v>-</v>
      </c>
      <c r="AX226" s="516" t="str">
        <f t="shared" si="272"/>
        <v>-</v>
      </c>
      <c r="AY226" s="516" t="str">
        <f t="shared" si="272"/>
        <v>-</v>
      </c>
      <c r="AZ226" s="516" t="str">
        <f t="shared" si="272"/>
        <v>-</v>
      </c>
      <c r="BA226" s="516" t="str">
        <f t="shared" si="272"/>
        <v>-</v>
      </c>
      <c r="BB226" s="516" t="str">
        <f t="shared" si="272"/>
        <v>-</v>
      </c>
      <c r="BC226" s="516" t="str">
        <f t="shared" si="272"/>
        <v>-</v>
      </c>
      <c r="BD226" s="516" t="str">
        <f t="shared" si="272"/>
        <v>-</v>
      </c>
      <c r="BE226" s="516" t="str">
        <f t="shared" si="272"/>
        <v>-</v>
      </c>
      <c r="BF226" s="516" t="str">
        <f t="shared" si="272"/>
        <v>-</v>
      </c>
      <c r="BG226" s="516" t="str">
        <f t="shared" si="272"/>
        <v>-</v>
      </c>
      <c r="BH226" s="516" t="str">
        <f t="shared" si="273"/>
        <v>-</v>
      </c>
      <c r="BI226" s="516" t="str">
        <f t="shared" si="273"/>
        <v>-</v>
      </c>
      <c r="BJ226" s="516" t="str">
        <f t="shared" si="273"/>
        <v>-</v>
      </c>
      <c r="BK226" s="516" t="str">
        <f t="shared" si="273"/>
        <v>-</v>
      </c>
      <c r="BL226" s="516" t="str">
        <f t="shared" si="273"/>
        <v>-</v>
      </c>
      <c r="BM226" s="516" t="str">
        <f t="shared" si="273"/>
        <v>-</v>
      </c>
      <c r="BN226" s="516" t="str">
        <f t="shared" si="273"/>
        <v>-</v>
      </c>
      <c r="BO226" s="516" t="str">
        <f t="shared" si="273"/>
        <v>-</v>
      </c>
      <c r="BP226" s="516" t="str">
        <f t="shared" si="273"/>
        <v>-</v>
      </c>
      <c r="BQ226" s="516" t="str">
        <f t="shared" si="273"/>
        <v>-</v>
      </c>
      <c r="BR226" s="516" t="str">
        <f t="shared" si="253"/>
        <v>-------</v>
      </c>
      <c r="BS226" s="516" t="str">
        <f t="shared" si="254"/>
        <v>-</v>
      </c>
      <c r="BT226" s="454" t="str">
        <f>IF(INDEX(BR:BR,ROW())&lt;&gt;"-------",VLOOKUP($BR226,'CS Protocol Def'!$B:$O,12,FALSE),"-")</f>
        <v>-</v>
      </c>
      <c r="BU226" s="454" t="str">
        <f>IF(INDEX(BR:BR,ROW())&lt;&gt;"-------",VLOOKUP(INDEX(BR:BR,ROW()),'CS Protocol Def'!$B:$O,13,FALSE),"-")</f>
        <v>-</v>
      </c>
      <c r="BV226" s="454" t="str">
        <f>IF(INDEX(BR:BR,ROW())&lt;&gt;"-------",VLOOKUP($BR226,'CS Protocol Def'!$B:$P,15,FALSE),"-")</f>
        <v>-</v>
      </c>
      <c r="BW226" s="455" t="str">
        <f t="shared" si="255"/>
        <v>-</v>
      </c>
      <c r="BX226" s="515" t="str">
        <f>IF(INDEX(BR:BR,ROW())&lt;&gt;"-------",VLOOKUP($BR226,'CS Protocol Def'!$B:$Q,16,FALSE),"-")</f>
        <v>-</v>
      </c>
      <c r="BY226" s="455" t="str">
        <f>IF(INDEX(BR:BR,ROW())&lt;&gt;"-------",VLOOKUP(TEXT(BIN2DEC(CONCATENATE(K226,L226,M226,N226,O226,P226,Q226,R226,S226,T226)),"#"),'Country Codes'!A:B,2,FALSE),"-")</f>
        <v>-</v>
      </c>
      <c r="BZ226" s="491" t="str">
        <f>IF(BT226=BZ$3,VLOOKUP(CONCATENATE(X226,Y226,Z226,AA226,AB226,AC226),Characters!$B$3:$F$41,5,FALSE)&amp;
VLOOKUP(CONCATENATE(AD226,AE226,AF226,AG226,AH226,AI226),Characters!$B$3:$F$41,5,FALSE)&amp;
VLOOKUP(CONCATENATE(AJ226,AK226,AL226,AM226,AN226,AO226),Characters!$B$3:$F$41,5,FALSE)&amp;
VLOOKUP(CONCATENATE(AP226,AQ226,AR226,AS226,AT226,AU226),Characters!$B$3:$F$41,5,FALSE)&amp;
VLOOKUP(CONCATENATE(AV226,AW226,AX226,AY226,AZ226,BA226),Characters!$B$3:$F$41,5,FALSE)&amp;
VLOOKUP(CONCATENATE(BB226,BC226,BD226,BE226,BF226,BG226),Characters!$B$3:$F$41,5,FALSE)&amp;
VLOOKUP(CONCATENATE(BH226,BI226,BJ226,BK226,BL226,BM226),Characters!$B$3:$F$41,5,FALSE),"-")</f>
        <v>-</v>
      </c>
      <c r="CA226" s="471" t="str">
        <f t="shared" si="223"/>
        <v>-</v>
      </c>
      <c r="CB226" s="473" t="str">
        <f t="shared" si="224"/>
        <v>-</v>
      </c>
      <c r="CC226" s="475" t="str">
        <f t="shared" si="225"/>
        <v>-</v>
      </c>
      <c r="CD226" s="476" t="str">
        <f t="shared" si="226"/>
        <v>-</v>
      </c>
      <c r="CE226" s="476" t="str">
        <f t="shared" si="227"/>
        <v>-</v>
      </c>
      <c r="CF226" s="476" t="str">
        <f t="shared" si="228"/>
        <v>-</v>
      </c>
      <c r="CG226" s="476" t="str">
        <f t="shared" si="229"/>
        <v>-</v>
      </c>
      <c r="CH226" s="478" t="str">
        <f t="shared" si="230"/>
        <v>-</v>
      </c>
      <c r="CI226" s="480" t="str">
        <f t="shared" si="231"/>
        <v>-</v>
      </c>
      <c r="CJ226" s="480" t="str">
        <f t="shared" si="232"/>
        <v>-</v>
      </c>
      <c r="CK226" s="480" t="str">
        <f t="shared" si="233"/>
        <v>-</v>
      </c>
      <c r="CL226" s="480" t="str">
        <f t="shared" si="234"/>
        <v>-</v>
      </c>
      <c r="CM226" s="482" t="str">
        <f t="shared" si="235"/>
        <v>-</v>
      </c>
      <c r="CN226" s="483" t="str">
        <f t="shared" si="236"/>
        <v>-</v>
      </c>
      <c r="CO226" s="483" t="str">
        <f t="shared" si="237"/>
        <v>-</v>
      </c>
      <c r="CP226" s="483" t="str">
        <f t="shared" si="238"/>
        <v>-</v>
      </c>
      <c r="CQ226" s="493" t="str">
        <f t="shared" si="239"/>
        <v>-</v>
      </c>
      <c r="CR226" s="487" t="str">
        <f t="shared" si="240"/>
        <v>-</v>
      </c>
      <c r="CS226" s="490" t="str">
        <f t="shared" si="241"/>
        <v>-</v>
      </c>
      <c r="CT226" s="485" t="str">
        <f t="shared" si="242"/>
        <v>-</v>
      </c>
      <c r="CU226" s="485" t="str">
        <f t="shared" si="243"/>
        <v>-</v>
      </c>
      <c r="CV226" s="489" t="str">
        <f t="shared" si="244"/>
        <v>-</v>
      </c>
    </row>
    <row r="227" spans="6:100" x14ac:dyDescent="0.2">
      <c r="F227" s="495" t="str">
        <f t="shared" si="222"/>
        <v>-</v>
      </c>
      <c r="G227" s="495">
        <f t="shared" si="251"/>
        <v>0</v>
      </c>
      <c r="I227" s="456" t="str">
        <f t="shared" si="252"/>
        <v>-</v>
      </c>
      <c r="J227" s="516" t="str">
        <f t="shared" si="268"/>
        <v>-</v>
      </c>
      <c r="K227" s="516" t="str">
        <f t="shared" si="268"/>
        <v>-</v>
      </c>
      <c r="L227" s="516" t="str">
        <f t="shared" si="268"/>
        <v>-</v>
      </c>
      <c r="M227" s="516" t="str">
        <f t="shared" si="268"/>
        <v>-</v>
      </c>
      <c r="N227" s="516" t="str">
        <f t="shared" si="268"/>
        <v>-</v>
      </c>
      <c r="O227" s="516" t="str">
        <f t="shared" si="268"/>
        <v>-</v>
      </c>
      <c r="P227" s="516" t="str">
        <f t="shared" si="268"/>
        <v>-</v>
      </c>
      <c r="Q227" s="516" t="str">
        <f t="shared" si="268"/>
        <v>-</v>
      </c>
      <c r="R227" s="516" t="str">
        <f t="shared" si="268"/>
        <v>-</v>
      </c>
      <c r="S227" s="516" t="str">
        <f t="shared" si="268"/>
        <v>-</v>
      </c>
      <c r="T227" s="516" t="str">
        <f t="shared" si="269"/>
        <v>-</v>
      </c>
      <c r="U227" s="516" t="str">
        <f t="shared" si="269"/>
        <v>-</v>
      </c>
      <c r="V227" s="516" t="str">
        <f t="shared" si="269"/>
        <v>-</v>
      </c>
      <c r="W227" s="516" t="str">
        <f t="shared" si="269"/>
        <v>-</v>
      </c>
      <c r="X227" s="516" t="str">
        <f t="shared" si="269"/>
        <v>-</v>
      </c>
      <c r="Y227" s="516" t="str">
        <f t="shared" si="269"/>
        <v>-</v>
      </c>
      <c r="Z227" s="516" t="str">
        <f t="shared" si="269"/>
        <v>-</v>
      </c>
      <c r="AA227" s="516" t="str">
        <f t="shared" si="269"/>
        <v>-</v>
      </c>
      <c r="AB227" s="516" t="str">
        <f t="shared" si="269"/>
        <v>-</v>
      </c>
      <c r="AC227" s="516" t="str">
        <f t="shared" si="269"/>
        <v>-</v>
      </c>
      <c r="AD227" s="516" t="str">
        <f t="shared" si="270"/>
        <v>-</v>
      </c>
      <c r="AE227" s="516" t="str">
        <f t="shared" si="270"/>
        <v>-</v>
      </c>
      <c r="AF227" s="516" t="str">
        <f t="shared" si="270"/>
        <v>-</v>
      </c>
      <c r="AG227" s="516" t="str">
        <f t="shared" si="270"/>
        <v>-</v>
      </c>
      <c r="AH227" s="516" t="str">
        <f t="shared" si="270"/>
        <v>-</v>
      </c>
      <c r="AI227" s="516" t="str">
        <f t="shared" si="270"/>
        <v>-</v>
      </c>
      <c r="AJ227" s="516" t="str">
        <f t="shared" si="270"/>
        <v>-</v>
      </c>
      <c r="AK227" s="516" t="str">
        <f t="shared" si="270"/>
        <v>-</v>
      </c>
      <c r="AL227" s="516" t="str">
        <f t="shared" si="270"/>
        <v>-</v>
      </c>
      <c r="AM227" s="516" t="str">
        <f t="shared" si="270"/>
        <v>-</v>
      </c>
      <c r="AN227" s="516" t="str">
        <f t="shared" si="271"/>
        <v>-</v>
      </c>
      <c r="AO227" s="516" t="str">
        <f t="shared" si="271"/>
        <v>-</v>
      </c>
      <c r="AP227" s="516" t="str">
        <f t="shared" si="271"/>
        <v>-</v>
      </c>
      <c r="AQ227" s="516" t="str">
        <f t="shared" si="271"/>
        <v>-</v>
      </c>
      <c r="AR227" s="516" t="str">
        <f t="shared" si="271"/>
        <v>-</v>
      </c>
      <c r="AS227" s="516" t="str">
        <f t="shared" si="271"/>
        <v>-</v>
      </c>
      <c r="AT227" s="516" t="str">
        <f t="shared" si="271"/>
        <v>-</v>
      </c>
      <c r="AU227" s="516" t="str">
        <f t="shared" si="271"/>
        <v>-</v>
      </c>
      <c r="AV227" s="516" t="str">
        <f t="shared" si="271"/>
        <v>-</v>
      </c>
      <c r="AW227" s="516" t="str">
        <f t="shared" si="271"/>
        <v>-</v>
      </c>
      <c r="AX227" s="516" t="str">
        <f t="shared" si="272"/>
        <v>-</v>
      </c>
      <c r="AY227" s="516" t="str">
        <f t="shared" si="272"/>
        <v>-</v>
      </c>
      <c r="AZ227" s="516" t="str">
        <f t="shared" si="272"/>
        <v>-</v>
      </c>
      <c r="BA227" s="516" t="str">
        <f t="shared" si="272"/>
        <v>-</v>
      </c>
      <c r="BB227" s="516" t="str">
        <f t="shared" si="272"/>
        <v>-</v>
      </c>
      <c r="BC227" s="516" t="str">
        <f t="shared" si="272"/>
        <v>-</v>
      </c>
      <c r="BD227" s="516" t="str">
        <f t="shared" si="272"/>
        <v>-</v>
      </c>
      <c r="BE227" s="516" t="str">
        <f t="shared" si="272"/>
        <v>-</v>
      </c>
      <c r="BF227" s="516" t="str">
        <f t="shared" si="272"/>
        <v>-</v>
      </c>
      <c r="BG227" s="516" t="str">
        <f t="shared" si="272"/>
        <v>-</v>
      </c>
      <c r="BH227" s="516" t="str">
        <f t="shared" si="273"/>
        <v>-</v>
      </c>
      <c r="BI227" s="516" t="str">
        <f t="shared" si="273"/>
        <v>-</v>
      </c>
      <c r="BJ227" s="516" t="str">
        <f t="shared" si="273"/>
        <v>-</v>
      </c>
      <c r="BK227" s="516" t="str">
        <f t="shared" si="273"/>
        <v>-</v>
      </c>
      <c r="BL227" s="516" t="str">
        <f t="shared" si="273"/>
        <v>-</v>
      </c>
      <c r="BM227" s="516" t="str">
        <f t="shared" si="273"/>
        <v>-</v>
      </c>
      <c r="BN227" s="516" t="str">
        <f t="shared" si="273"/>
        <v>-</v>
      </c>
      <c r="BO227" s="516" t="str">
        <f t="shared" si="273"/>
        <v>-</v>
      </c>
      <c r="BP227" s="516" t="str">
        <f t="shared" si="273"/>
        <v>-</v>
      </c>
      <c r="BQ227" s="516" t="str">
        <f t="shared" si="273"/>
        <v>-</v>
      </c>
      <c r="BR227" s="516" t="str">
        <f t="shared" si="253"/>
        <v>-------</v>
      </c>
      <c r="BS227" s="516" t="str">
        <f t="shared" si="254"/>
        <v>-</v>
      </c>
      <c r="BT227" s="454" t="str">
        <f>IF(INDEX(BR:BR,ROW())&lt;&gt;"-------",VLOOKUP($BR227,'CS Protocol Def'!$B:$O,12,FALSE),"-")</f>
        <v>-</v>
      </c>
      <c r="BU227" s="454" t="str">
        <f>IF(INDEX(BR:BR,ROW())&lt;&gt;"-------",VLOOKUP(INDEX(BR:BR,ROW()),'CS Protocol Def'!$B:$O,13,FALSE),"-")</f>
        <v>-</v>
      </c>
      <c r="BV227" s="454" t="str">
        <f>IF(INDEX(BR:BR,ROW())&lt;&gt;"-------",VLOOKUP($BR227,'CS Protocol Def'!$B:$P,15,FALSE),"-")</f>
        <v>-</v>
      </c>
      <c r="BW227" s="455" t="str">
        <f t="shared" si="255"/>
        <v>-</v>
      </c>
      <c r="BX227" s="515" t="str">
        <f>IF(INDEX(BR:BR,ROW())&lt;&gt;"-------",VLOOKUP($BR227,'CS Protocol Def'!$B:$Q,16,FALSE),"-")</f>
        <v>-</v>
      </c>
      <c r="BY227" s="455" t="str">
        <f>IF(INDEX(BR:BR,ROW())&lt;&gt;"-------",VLOOKUP(TEXT(BIN2DEC(CONCATENATE(K227,L227,M227,N227,O227,P227,Q227,R227,S227,T227)),"#"),'Country Codes'!A:B,2,FALSE),"-")</f>
        <v>-</v>
      </c>
      <c r="BZ227" s="491" t="str">
        <f>IF(BT227=BZ$3,VLOOKUP(CONCATENATE(X227,Y227,Z227,AA227,AB227,AC227),Characters!$B$3:$F$41,5,FALSE)&amp;
VLOOKUP(CONCATENATE(AD227,AE227,AF227,AG227,AH227,AI227),Characters!$B$3:$F$41,5,FALSE)&amp;
VLOOKUP(CONCATENATE(AJ227,AK227,AL227,AM227,AN227,AO227),Characters!$B$3:$F$41,5,FALSE)&amp;
VLOOKUP(CONCATENATE(AP227,AQ227,AR227,AS227,AT227,AU227),Characters!$B$3:$F$41,5,FALSE)&amp;
VLOOKUP(CONCATENATE(AV227,AW227,AX227,AY227,AZ227,BA227),Characters!$B$3:$F$41,5,FALSE)&amp;
VLOOKUP(CONCATENATE(BB227,BC227,BD227,BE227,BF227,BG227),Characters!$B$3:$F$41,5,FALSE)&amp;
VLOOKUP(CONCATENATE(BH227,BI227,BJ227,BK227,BL227,BM227),Characters!$B$3:$F$41,5,FALSE),"-")</f>
        <v>-</v>
      </c>
      <c r="CA227" s="471" t="str">
        <f t="shared" si="223"/>
        <v>-</v>
      </c>
      <c r="CB227" s="473" t="str">
        <f t="shared" si="224"/>
        <v>-</v>
      </c>
      <c r="CC227" s="475" t="str">
        <f t="shared" si="225"/>
        <v>-</v>
      </c>
      <c r="CD227" s="476" t="str">
        <f t="shared" si="226"/>
        <v>-</v>
      </c>
      <c r="CE227" s="476" t="str">
        <f t="shared" si="227"/>
        <v>-</v>
      </c>
      <c r="CF227" s="476" t="str">
        <f t="shared" si="228"/>
        <v>-</v>
      </c>
      <c r="CG227" s="476" t="str">
        <f t="shared" si="229"/>
        <v>-</v>
      </c>
      <c r="CH227" s="478" t="str">
        <f t="shared" si="230"/>
        <v>-</v>
      </c>
      <c r="CI227" s="480" t="str">
        <f t="shared" si="231"/>
        <v>-</v>
      </c>
      <c r="CJ227" s="480" t="str">
        <f t="shared" si="232"/>
        <v>-</v>
      </c>
      <c r="CK227" s="480" t="str">
        <f t="shared" si="233"/>
        <v>-</v>
      </c>
      <c r="CL227" s="480" t="str">
        <f t="shared" si="234"/>
        <v>-</v>
      </c>
      <c r="CM227" s="482" t="str">
        <f t="shared" si="235"/>
        <v>-</v>
      </c>
      <c r="CN227" s="483" t="str">
        <f t="shared" si="236"/>
        <v>-</v>
      </c>
      <c r="CO227" s="483" t="str">
        <f t="shared" si="237"/>
        <v>-</v>
      </c>
      <c r="CP227" s="483" t="str">
        <f t="shared" si="238"/>
        <v>-</v>
      </c>
      <c r="CQ227" s="493" t="str">
        <f t="shared" si="239"/>
        <v>-</v>
      </c>
      <c r="CR227" s="487" t="str">
        <f t="shared" si="240"/>
        <v>-</v>
      </c>
      <c r="CS227" s="490" t="str">
        <f t="shared" si="241"/>
        <v>-</v>
      </c>
      <c r="CT227" s="485" t="str">
        <f t="shared" si="242"/>
        <v>-</v>
      </c>
      <c r="CU227" s="485" t="str">
        <f t="shared" si="243"/>
        <v>-</v>
      </c>
      <c r="CV227" s="489" t="str">
        <f t="shared" si="244"/>
        <v>-</v>
      </c>
    </row>
    <row r="228" spans="6:100" x14ac:dyDescent="0.2">
      <c r="F228" s="495" t="str">
        <f t="shared" si="222"/>
        <v>-</v>
      </c>
      <c r="G228" s="495">
        <f t="shared" si="251"/>
        <v>0</v>
      </c>
      <c r="I228" s="456" t="str">
        <f t="shared" si="252"/>
        <v>-</v>
      </c>
      <c r="J228" s="516" t="str">
        <f t="shared" si="268"/>
        <v>-</v>
      </c>
      <c r="K228" s="516" t="str">
        <f t="shared" si="268"/>
        <v>-</v>
      </c>
      <c r="L228" s="516" t="str">
        <f t="shared" si="268"/>
        <v>-</v>
      </c>
      <c r="M228" s="516" t="str">
        <f t="shared" si="268"/>
        <v>-</v>
      </c>
      <c r="N228" s="516" t="str">
        <f t="shared" si="268"/>
        <v>-</v>
      </c>
      <c r="O228" s="516" t="str">
        <f t="shared" si="268"/>
        <v>-</v>
      </c>
      <c r="P228" s="516" t="str">
        <f t="shared" si="268"/>
        <v>-</v>
      </c>
      <c r="Q228" s="516" t="str">
        <f t="shared" si="268"/>
        <v>-</v>
      </c>
      <c r="R228" s="516" t="str">
        <f t="shared" si="268"/>
        <v>-</v>
      </c>
      <c r="S228" s="516" t="str">
        <f t="shared" si="268"/>
        <v>-</v>
      </c>
      <c r="T228" s="516" t="str">
        <f t="shared" si="269"/>
        <v>-</v>
      </c>
      <c r="U228" s="516" t="str">
        <f t="shared" si="269"/>
        <v>-</v>
      </c>
      <c r="V228" s="516" t="str">
        <f t="shared" si="269"/>
        <v>-</v>
      </c>
      <c r="W228" s="516" t="str">
        <f t="shared" si="269"/>
        <v>-</v>
      </c>
      <c r="X228" s="516" t="str">
        <f t="shared" si="269"/>
        <v>-</v>
      </c>
      <c r="Y228" s="516" t="str">
        <f t="shared" si="269"/>
        <v>-</v>
      </c>
      <c r="Z228" s="516" t="str">
        <f t="shared" si="269"/>
        <v>-</v>
      </c>
      <c r="AA228" s="516" t="str">
        <f t="shared" si="269"/>
        <v>-</v>
      </c>
      <c r="AB228" s="516" t="str">
        <f t="shared" si="269"/>
        <v>-</v>
      </c>
      <c r="AC228" s="516" t="str">
        <f t="shared" si="269"/>
        <v>-</v>
      </c>
      <c r="AD228" s="516" t="str">
        <f t="shared" si="270"/>
        <v>-</v>
      </c>
      <c r="AE228" s="516" t="str">
        <f t="shared" si="270"/>
        <v>-</v>
      </c>
      <c r="AF228" s="516" t="str">
        <f t="shared" si="270"/>
        <v>-</v>
      </c>
      <c r="AG228" s="516" t="str">
        <f t="shared" si="270"/>
        <v>-</v>
      </c>
      <c r="AH228" s="516" t="str">
        <f t="shared" si="270"/>
        <v>-</v>
      </c>
      <c r="AI228" s="516" t="str">
        <f t="shared" si="270"/>
        <v>-</v>
      </c>
      <c r="AJ228" s="516" t="str">
        <f t="shared" si="270"/>
        <v>-</v>
      </c>
      <c r="AK228" s="516" t="str">
        <f t="shared" si="270"/>
        <v>-</v>
      </c>
      <c r="AL228" s="516" t="str">
        <f t="shared" si="270"/>
        <v>-</v>
      </c>
      <c r="AM228" s="516" t="str">
        <f t="shared" si="270"/>
        <v>-</v>
      </c>
      <c r="AN228" s="516" t="str">
        <f t="shared" si="271"/>
        <v>-</v>
      </c>
      <c r="AO228" s="516" t="str">
        <f t="shared" si="271"/>
        <v>-</v>
      </c>
      <c r="AP228" s="516" t="str">
        <f t="shared" si="271"/>
        <v>-</v>
      </c>
      <c r="AQ228" s="516" t="str">
        <f t="shared" si="271"/>
        <v>-</v>
      </c>
      <c r="AR228" s="516" t="str">
        <f t="shared" si="271"/>
        <v>-</v>
      </c>
      <c r="AS228" s="516" t="str">
        <f t="shared" si="271"/>
        <v>-</v>
      </c>
      <c r="AT228" s="516" t="str">
        <f t="shared" si="271"/>
        <v>-</v>
      </c>
      <c r="AU228" s="516" t="str">
        <f t="shared" si="271"/>
        <v>-</v>
      </c>
      <c r="AV228" s="516" t="str">
        <f t="shared" si="271"/>
        <v>-</v>
      </c>
      <c r="AW228" s="516" t="str">
        <f t="shared" si="271"/>
        <v>-</v>
      </c>
      <c r="AX228" s="516" t="str">
        <f t="shared" si="272"/>
        <v>-</v>
      </c>
      <c r="AY228" s="516" t="str">
        <f t="shared" si="272"/>
        <v>-</v>
      </c>
      <c r="AZ228" s="516" t="str">
        <f t="shared" si="272"/>
        <v>-</v>
      </c>
      <c r="BA228" s="516" t="str">
        <f t="shared" si="272"/>
        <v>-</v>
      </c>
      <c r="BB228" s="516" t="str">
        <f t="shared" si="272"/>
        <v>-</v>
      </c>
      <c r="BC228" s="516" t="str">
        <f t="shared" si="272"/>
        <v>-</v>
      </c>
      <c r="BD228" s="516" t="str">
        <f t="shared" si="272"/>
        <v>-</v>
      </c>
      <c r="BE228" s="516" t="str">
        <f t="shared" si="272"/>
        <v>-</v>
      </c>
      <c r="BF228" s="516" t="str">
        <f t="shared" si="272"/>
        <v>-</v>
      </c>
      <c r="BG228" s="516" t="str">
        <f t="shared" si="272"/>
        <v>-</v>
      </c>
      <c r="BH228" s="516" t="str">
        <f t="shared" si="273"/>
        <v>-</v>
      </c>
      <c r="BI228" s="516" t="str">
        <f t="shared" si="273"/>
        <v>-</v>
      </c>
      <c r="BJ228" s="516" t="str">
        <f t="shared" si="273"/>
        <v>-</v>
      </c>
      <c r="BK228" s="516" t="str">
        <f t="shared" si="273"/>
        <v>-</v>
      </c>
      <c r="BL228" s="516" t="str">
        <f t="shared" si="273"/>
        <v>-</v>
      </c>
      <c r="BM228" s="516" t="str">
        <f t="shared" si="273"/>
        <v>-</v>
      </c>
      <c r="BN228" s="516" t="str">
        <f t="shared" si="273"/>
        <v>-</v>
      </c>
      <c r="BO228" s="516" t="str">
        <f t="shared" si="273"/>
        <v>-</v>
      </c>
      <c r="BP228" s="516" t="str">
        <f t="shared" si="273"/>
        <v>-</v>
      </c>
      <c r="BQ228" s="516" t="str">
        <f t="shared" si="273"/>
        <v>-</v>
      </c>
      <c r="BR228" s="516" t="str">
        <f t="shared" si="253"/>
        <v>-------</v>
      </c>
      <c r="BS228" s="516" t="str">
        <f t="shared" si="254"/>
        <v>-</v>
      </c>
      <c r="BT228" s="454" t="str">
        <f>IF(INDEX(BR:BR,ROW())&lt;&gt;"-------",VLOOKUP($BR228,'CS Protocol Def'!$B:$O,12,FALSE),"-")</f>
        <v>-</v>
      </c>
      <c r="BU228" s="454" t="str">
        <f>IF(INDEX(BR:BR,ROW())&lt;&gt;"-------",VLOOKUP(INDEX(BR:BR,ROW()),'CS Protocol Def'!$B:$O,13,FALSE),"-")</f>
        <v>-</v>
      </c>
      <c r="BV228" s="454" t="str">
        <f>IF(INDEX(BR:BR,ROW())&lt;&gt;"-------",VLOOKUP($BR228,'CS Protocol Def'!$B:$P,15,FALSE),"-")</f>
        <v>-</v>
      </c>
      <c r="BW228" s="455" t="str">
        <f t="shared" si="255"/>
        <v>-</v>
      </c>
      <c r="BX228" s="515" t="str">
        <f>IF(INDEX(BR:BR,ROW())&lt;&gt;"-------",VLOOKUP($BR228,'CS Protocol Def'!$B:$Q,16,FALSE),"-")</f>
        <v>-</v>
      </c>
      <c r="BY228" s="455" t="str">
        <f>IF(INDEX(BR:BR,ROW())&lt;&gt;"-------",VLOOKUP(TEXT(BIN2DEC(CONCATENATE(K228,L228,M228,N228,O228,P228,Q228,R228,S228,T228)),"#"),'Country Codes'!A:B,2,FALSE),"-")</f>
        <v>-</v>
      </c>
      <c r="BZ228" s="491" t="str">
        <f>IF(BT228=BZ$3,VLOOKUP(CONCATENATE(X228,Y228,Z228,AA228,AB228,AC228),Characters!$B$3:$F$41,5,FALSE)&amp;
VLOOKUP(CONCATENATE(AD228,AE228,AF228,AG228,AH228,AI228),Characters!$B$3:$F$41,5,FALSE)&amp;
VLOOKUP(CONCATENATE(AJ228,AK228,AL228,AM228,AN228,AO228),Characters!$B$3:$F$41,5,FALSE)&amp;
VLOOKUP(CONCATENATE(AP228,AQ228,AR228,AS228,AT228,AU228),Characters!$B$3:$F$41,5,FALSE)&amp;
VLOOKUP(CONCATENATE(AV228,AW228,AX228,AY228,AZ228,BA228),Characters!$B$3:$F$41,5,FALSE)&amp;
VLOOKUP(CONCATENATE(BB228,BC228,BD228,BE228,BF228,BG228),Characters!$B$3:$F$41,5,FALSE)&amp;
VLOOKUP(CONCATENATE(BH228,BI228,BJ228,BK228,BL228,BM228),Characters!$B$3:$F$41,5,FALSE),"-")</f>
        <v>-</v>
      </c>
      <c r="CA228" s="471" t="str">
        <f t="shared" si="223"/>
        <v>-</v>
      </c>
      <c r="CB228" s="473" t="str">
        <f t="shared" si="224"/>
        <v>-</v>
      </c>
      <c r="CC228" s="475" t="str">
        <f t="shared" si="225"/>
        <v>-</v>
      </c>
      <c r="CD228" s="476" t="str">
        <f t="shared" si="226"/>
        <v>-</v>
      </c>
      <c r="CE228" s="476" t="str">
        <f t="shared" si="227"/>
        <v>-</v>
      </c>
      <c r="CF228" s="476" t="str">
        <f t="shared" si="228"/>
        <v>-</v>
      </c>
      <c r="CG228" s="476" t="str">
        <f t="shared" si="229"/>
        <v>-</v>
      </c>
      <c r="CH228" s="478" t="str">
        <f t="shared" si="230"/>
        <v>-</v>
      </c>
      <c r="CI228" s="480" t="str">
        <f t="shared" si="231"/>
        <v>-</v>
      </c>
      <c r="CJ228" s="480" t="str">
        <f t="shared" si="232"/>
        <v>-</v>
      </c>
      <c r="CK228" s="480" t="str">
        <f t="shared" si="233"/>
        <v>-</v>
      </c>
      <c r="CL228" s="480" t="str">
        <f t="shared" si="234"/>
        <v>-</v>
      </c>
      <c r="CM228" s="482" t="str">
        <f t="shared" si="235"/>
        <v>-</v>
      </c>
      <c r="CN228" s="483" t="str">
        <f t="shared" si="236"/>
        <v>-</v>
      </c>
      <c r="CO228" s="483" t="str">
        <f t="shared" si="237"/>
        <v>-</v>
      </c>
      <c r="CP228" s="483" t="str">
        <f t="shared" si="238"/>
        <v>-</v>
      </c>
      <c r="CQ228" s="493" t="str">
        <f t="shared" si="239"/>
        <v>-</v>
      </c>
      <c r="CR228" s="487" t="str">
        <f t="shared" si="240"/>
        <v>-</v>
      </c>
      <c r="CS228" s="490" t="str">
        <f t="shared" si="241"/>
        <v>-</v>
      </c>
      <c r="CT228" s="485" t="str">
        <f t="shared" si="242"/>
        <v>-</v>
      </c>
      <c r="CU228" s="485" t="str">
        <f t="shared" si="243"/>
        <v>-</v>
      </c>
      <c r="CV228" s="489" t="str">
        <f t="shared" si="244"/>
        <v>-</v>
      </c>
    </row>
    <row r="229" spans="6:100" x14ac:dyDescent="0.2">
      <c r="F229" s="495" t="str">
        <f t="shared" si="222"/>
        <v>-</v>
      </c>
      <c r="G229" s="495">
        <f t="shared" si="251"/>
        <v>0</v>
      </c>
      <c r="I229" s="456" t="str">
        <f t="shared" si="252"/>
        <v>-</v>
      </c>
      <c r="J229" s="516" t="str">
        <f t="shared" si="268"/>
        <v>-</v>
      </c>
      <c r="K229" s="516" t="str">
        <f t="shared" si="268"/>
        <v>-</v>
      </c>
      <c r="L229" s="516" t="str">
        <f t="shared" si="268"/>
        <v>-</v>
      </c>
      <c r="M229" s="516" t="str">
        <f t="shared" si="268"/>
        <v>-</v>
      </c>
      <c r="N229" s="516" t="str">
        <f t="shared" si="268"/>
        <v>-</v>
      </c>
      <c r="O229" s="516" t="str">
        <f t="shared" si="268"/>
        <v>-</v>
      </c>
      <c r="P229" s="516" t="str">
        <f t="shared" si="268"/>
        <v>-</v>
      </c>
      <c r="Q229" s="516" t="str">
        <f t="shared" si="268"/>
        <v>-</v>
      </c>
      <c r="R229" s="516" t="str">
        <f t="shared" si="268"/>
        <v>-</v>
      </c>
      <c r="S229" s="516" t="str">
        <f t="shared" si="268"/>
        <v>-</v>
      </c>
      <c r="T229" s="516" t="str">
        <f t="shared" si="269"/>
        <v>-</v>
      </c>
      <c r="U229" s="516" t="str">
        <f t="shared" si="269"/>
        <v>-</v>
      </c>
      <c r="V229" s="516" t="str">
        <f t="shared" si="269"/>
        <v>-</v>
      </c>
      <c r="W229" s="516" t="str">
        <f t="shared" si="269"/>
        <v>-</v>
      </c>
      <c r="X229" s="516" t="str">
        <f t="shared" si="269"/>
        <v>-</v>
      </c>
      <c r="Y229" s="516" t="str">
        <f t="shared" si="269"/>
        <v>-</v>
      </c>
      <c r="Z229" s="516" t="str">
        <f t="shared" si="269"/>
        <v>-</v>
      </c>
      <c r="AA229" s="516" t="str">
        <f t="shared" si="269"/>
        <v>-</v>
      </c>
      <c r="AB229" s="516" t="str">
        <f t="shared" si="269"/>
        <v>-</v>
      </c>
      <c r="AC229" s="516" t="str">
        <f t="shared" si="269"/>
        <v>-</v>
      </c>
      <c r="AD229" s="516" t="str">
        <f t="shared" si="270"/>
        <v>-</v>
      </c>
      <c r="AE229" s="516" t="str">
        <f t="shared" si="270"/>
        <v>-</v>
      </c>
      <c r="AF229" s="516" t="str">
        <f t="shared" si="270"/>
        <v>-</v>
      </c>
      <c r="AG229" s="516" t="str">
        <f t="shared" si="270"/>
        <v>-</v>
      </c>
      <c r="AH229" s="516" t="str">
        <f t="shared" si="270"/>
        <v>-</v>
      </c>
      <c r="AI229" s="516" t="str">
        <f t="shared" si="270"/>
        <v>-</v>
      </c>
      <c r="AJ229" s="516" t="str">
        <f t="shared" si="270"/>
        <v>-</v>
      </c>
      <c r="AK229" s="516" t="str">
        <f t="shared" si="270"/>
        <v>-</v>
      </c>
      <c r="AL229" s="516" t="str">
        <f t="shared" si="270"/>
        <v>-</v>
      </c>
      <c r="AM229" s="516" t="str">
        <f t="shared" si="270"/>
        <v>-</v>
      </c>
      <c r="AN229" s="516" t="str">
        <f t="shared" si="271"/>
        <v>-</v>
      </c>
      <c r="AO229" s="516" t="str">
        <f t="shared" si="271"/>
        <v>-</v>
      </c>
      <c r="AP229" s="516" t="str">
        <f t="shared" si="271"/>
        <v>-</v>
      </c>
      <c r="AQ229" s="516" t="str">
        <f t="shared" si="271"/>
        <v>-</v>
      </c>
      <c r="AR229" s="516" t="str">
        <f t="shared" si="271"/>
        <v>-</v>
      </c>
      <c r="AS229" s="516" t="str">
        <f t="shared" si="271"/>
        <v>-</v>
      </c>
      <c r="AT229" s="516" t="str">
        <f t="shared" si="271"/>
        <v>-</v>
      </c>
      <c r="AU229" s="516" t="str">
        <f t="shared" si="271"/>
        <v>-</v>
      </c>
      <c r="AV229" s="516" t="str">
        <f t="shared" si="271"/>
        <v>-</v>
      </c>
      <c r="AW229" s="516" t="str">
        <f t="shared" si="271"/>
        <v>-</v>
      </c>
      <c r="AX229" s="516" t="str">
        <f t="shared" si="272"/>
        <v>-</v>
      </c>
      <c r="AY229" s="516" t="str">
        <f t="shared" si="272"/>
        <v>-</v>
      </c>
      <c r="AZ229" s="516" t="str">
        <f t="shared" si="272"/>
        <v>-</v>
      </c>
      <c r="BA229" s="516" t="str">
        <f t="shared" si="272"/>
        <v>-</v>
      </c>
      <c r="BB229" s="516" t="str">
        <f t="shared" si="272"/>
        <v>-</v>
      </c>
      <c r="BC229" s="516" t="str">
        <f t="shared" si="272"/>
        <v>-</v>
      </c>
      <c r="BD229" s="516" t="str">
        <f t="shared" si="272"/>
        <v>-</v>
      </c>
      <c r="BE229" s="516" t="str">
        <f t="shared" si="272"/>
        <v>-</v>
      </c>
      <c r="BF229" s="516" t="str">
        <f t="shared" si="272"/>
        <v>-</v>
      </c>
      <c r="BG229" s="516" t="str">
        <f t="shared" si="272"/>
        <v>-</v>
      </c>
      <c r="BH229" s="516" t="str">
        <f t="shared" si="273"/>
        <v>-</v>
      </c>
      <c r="BI229" s="516" t="str">
        <f t="shared" si="273"/>
        <v>-</v>
      </c>
      <c r="BJ229" s="516" t="str">
        <f t="shared" si="273"/>
        <v>-</v>
      </c>
      <c r="BK229" s="516" t="str">
        <f t="shared" si="273"/>
        <v>-</v>
      </c>
      <c r="BL229" s="516" t="str">
        <f t="shared" si="273"/>
        <v>-</v>
      </c>
      <c r="BM229" s="516" t="str">
        <f t="shared" si="273"/>
        <v>-</v>
      </c>
      <c r="BN229" s="516" t="str">
        <f t="shared" si="273"/>
        <v>-</v>
      </c>
      <c r="BO229" s="516" t="str">
        <f t="shared" si="273"/>
        <v>-</v>
      </c>
      <c r="BP229" s="516" t="str">
        <f t="shared" si="273"/>
        <v>-</v>
      </c>
      <c r="BQ229" s="516" t="str">
        <f t="shared" si="273"/>
        <v>-</v>
      </c>
      <c r="BR229" s="516" t="str">
        <f t="shared" si="253"/>
        <v>-------</v>
      </c>
      <c r="BS229" s="516" t="str">
        <f t="shared" si="254"/>
        <v>-</v>
      </c>
      <c r="BT229" s="454" t="str">
        <f>IF(INDEX(BR:BR,ROW())&lt;&gt;"-------",VLOOKUP($BR229,'CS Protocol Def'!$B:$O,12,FALSE),"-")</f>
        <v>-</v>
      </c>
      <c r="BU229" s="454" t="str">
        <f>IF(INDEX(BR:BR,ROW())&lt;&gt;"-------",VLOOKUP(INDEX(BR:BR,ROW()),'CS Protocol Def'!$B:$O,13,FALSE),"-")</f>
        <v>-</v>
      </c>
      <c r="BV229" s="454" t="str">
        <f>IF(INDEX(BR:BR,ROW())&lt;&gt;"-------",VLOOKUP($BR229,'CS Protocol Def'!$B:$P,15,FALSE),"-")</f>
        <v>-</v>
      </c>
      <c r="BW229" s="455" t="str">
        <f t="shared" si="255"/>
        <v>-</v>
      </c>
      <c r="BX229" s="515" t="str">
        <f>IF(INDEX(BR:BR,ROW())&lt;&gt;"-------",VLOOKUP($BR229,'CS Protocol Def'!$B:$Q,16,FALSE),"-")</f>
        <v>-</v>
      </c>
      <c r="BY229" s="455" t="str">
        <f>IF(INDEX(BR:BR,ROW())&lt;&gt;"-------",VLOOKUP(TEXT(BIN2DEC(CONCATENATE(K229,L229,M229,N229,O229,P229,Q229,R229,S229,T229)),"#"),'Country Codes'!A:B,2,FALSE),"-")</f>
        <v>-</v>
      </c>
      <c r="BZ229" s="491" t="str">
        <f>IF(BT229=BZ$3,VLOOKUP(CONCATENATE(X229,Y229,Z229,AA229,AB229,AC229),Characters!$B$3:$F$41,5,FALSE)&amp;
VLOOKUP(CONCATENATE(AD229,AE229,AF229,AG229,AH229,AI229),Characters!$B$3:$F$41,5,FALSE)&amp;
VLOOKUP(CONCATENATE(AJ229,AK229,AL229,AM229,AN229,AO229),Characters!$B$3:$F$41,5,FALSE)&amp;
VLOOKUP(CONCATENATE(AP229,AQ229,AR229,AS229,AT229,AU229),Characters!$B$3:$F$41,5,FALSE)&amp;
VLOOKUP(CONCATENATE(AV229,AW229,AX229,AY229,AZ229,BA229),Characters!$B$3:$F$41,5,FALSE)&amp;
VLOOKUP(CONCATENATE(BB229,BC229,BD229,BE229,BF229,BG229),Characters!$B$3:$F$41,5,FALSE)&amp;
VLOOKUP(CONCATENATE(BH229,BI229,BJ229,BK229,BL229,BM229),Characters!$B$3:$F$41,5,FALSE),"-")</f>
        <v>-</v>
      </c>
      <c r="CA229" s="471" t="str">
        <f t="shared" si="223"/>
        <v>-</v>
      </c>
      <c r="CB229" s="473" t="str">
        <f t="shared" si="224"/>
        <v>-</v>
      </c>
      <c r="CC229" s="475" t="str">
        <f t="shared" si="225"/>
        <v>-</v>
      </c>
      <c r="CD229" s="476" t="str">
        <f t="shared" si="226"/>
        <v>-</v>
      </c>
      <c r="CE229" s="476" t="str">
        <f t="shared" si="227"/>
        <v>-</v>
      </c>
      <c r="CF229" s="476" t="str">
        <f t="shared" si="228"/>
        <v>-</v>
      </c>
      <c r="CG229" s="476" t="str">
        <f t="shared" si="229"/>
        <v>-</v>
      </c>
      <c r="CH229" s="478" t="str">
        <f t="shared" si="230"/>
        <v>-</v>
      </c>
      <c r="CI229" s="480" t="str">
        <f t="shared" si="231"/>
        <v>-</v>
      </c>
      <c r="CJ229" s="480" t="str">
        <f t="shared" si="232"/>
        <v>-</v>
      </c>
      <c r="CK229" s="480" t="str">
        <f t="shared" si="233"/>
        <v>-</v>
      </c>
      <c r="CL229" s="480" t="str">
        <f t="shared" si="234"/>
        <v>-</v>
      </c>
      <c r="CM229" s="482" t="str">
        <f t="shared" si="235"/>
        <v>-</v>
      </c>
      <c r="CN229" s="483" t="str">
        <f t="shared" si="236"/>
        <v>-</v>
      </c>
      <c r="CO229" s="483" t="str">
        <f t="shared" si="237"/>
        <v>-</v>
      </c>
      <c r="CP229" s="483" t="str">
        <f t="shared" si="238"/>
        <v>-</v>
      </c>
      <c r="CQ229" s="493" t="str">
        <f t="shared" si="239"/>
        <v>-</v>
      </c>
      <c r="CR229" s="487" t="str">
        <f t="shared" si="240"/>
        <v>-</v>
      </c>
      <c r="CS229" s="490" t="str">
        <f t="shared" si="241"/>
        <v>-</v>
      </c>
      <c r="CT229" s="485" t="str">
        <f t="shared" si="242"/>
        <v>-</v>
      </c>
      <c r="CU229" s="485" t="str">
        <f t="shared" si="243"/>
        <v>-</v>
      </c>
      <c r="CV229" s="489" t="str">
        <f t="shared" si="244"/>
        <v>-</v>
      </c>
    </row>
    <row r="230" spans="6:100" x14ac:dyDescent="0.2">
      <c r="F230" s="495" t="str">
        <f t="shared" si="222"/>
        <v>-</v>
      </c>
      <c r="G230" s="495">
        <f t="shared" si="251"/>
        <v>0</v>
      </c>
      <c r="I230" s="456" t="str">
        <f t="shared" si="252"/>
        <v>-</v>
      </c>
      <c r="J230" s="516" t="str">
        <f t="shared" si="268"/>
        <v>-</v>
      </c>
      <c r="K230" s="516" t="str">
        <f t="shared" si="268"/>
        <v>-</v>
      </c>
      <c r="L230" s="516" t="str">
        <f t="shared" si="268"/>
        <v>-</v>
      </c>
      <c r="M230" s="516" t="str">
        <f t="shared" si="268"/>
        <v>-</v>
      </c>
      <c r="N230" s="516" t="str">
        <f t="shared" si="268"/>
        <v>-</v>
      </c>
      <c r="O230" s="516" t="str">
        <f t="shared" si="268"/>
        <v>-</v>
      </c>
      <c r="P230" s="516" t="str">
        <f t="shared" si="268"/>
        <v>-</v>
      </c>
      <c r="Q230" s="516" t="str">
        <f t="shared" si="268"/>
        <v>-</v>
      </c>
      <c r="R230" s="516" t="str">
        <f t="shared" si="268"/>
        <v>-</v>
      </c>
      <c r="S230" s="516" t="str">
        <f t="shared" si="268"/>
        <v>-</v>
      </c>
      <c r="T230" s="516" t="str">
        <f t="shared" si="269"/>
        <v>-</v>
      </c>
      <c r="U230" s="516" t="str">
        <f t="shared" si="269"/>
        <v>-</v>
      </c>
      <c r="V230" s="516" t="str">
        <f t="shared" si="269"/>
        <v>-</v>
      </c>
      <c r="W230" s="516" t="str">
        <f t="shared" si="269"/>
        <v>-</v>
      </c>
      <c r="X230" s="516" t="str">
        <f t="shared" si="269"/>
        <v>-</v>
      </c>
      <c r="Y230" s="516" t="str">
        <f t="shared" si="269"/>
        <v>-</v>
      </c>
      <c r="Z230" s="516" t="str">
        <f t="shared" si="269"/>
        <v>-</v>
      </c>
      <c r="AA230" s="516" t="str">
        <f t="shared" si="269"/>
        <v>-</v>
      </c>
      <c r="AB230" s="516" t="str">
        <f t="shared" si="269"/>
        <v>-</v>
      </c>
      <c r="AC230" s="516" t="str">
        <f t="shared" si="269"/>
        <v>-</v>
      </c>
      <c r="AD230" s="516" t="str">
        <f t="shared" si="270"/>
        <v>-</v>
      </c>
      <c r="AE230" s="516" t="str">
        <f t="shared" si="270"/>
        <v>-</v>
      </c>
      <c r="AF230" s="516" t="str">
        <f t="shared" si="270"/>
        <v>-</v>
      </c>
      <c r="AG230" s="516" t="str">
        <f t="shared" si="270"/>
        <v>-</v>
      </c>
      <c r="AH230" s="516" t="str">
        <f t="shared" si="270"/>
        <v>-</v>
      </c>
      <c r="AI230" s="516" t="str">
        <f t="shared" si="270"/>
        <v>-</v>
      </c>
      <c r="AJ230" s="516" t="str">
        <f t="shared" si="270"/>
        <v>-</v>
      </c>
      <c r="AK230" s="516" t="str">
        <f t="shared" si="270"/>
        <v>-</v>
      </c>
      <c r="AL230" s="516" t="str">
        <f t="shared" si="270"/>
        <v>-</v>
      </c>
      <c r="AM230" s="516" t="str">
        <f t="shared" si="270"/>
        <v>-</v>
      </c>
      <c r="AN230" s="516" t="str">
        <f t="shared" si="271"/>
        <v>-</v>
      </c>
      <c r="AO230" s="516" t="str">
        <f t="shared" si="271"/>
        <v>-</v>
      </c>
      <c r="AP230" s="516" t="str">
        <f t="shared" si="271"/>
        <v>-</v>
      </c>
      <c r="AQ230" s="516" t="str">
        <f t="shared" si="271"/>
        <v>-</v>
      </c>
      <c r="AR230" s="516" t="str">
        <f t="shared" si="271"/>
        <v>-</v>
      </c>
      <c r="AS230" s="516" t="str">
        <f t="shared" si="271"/>
        <v>-</v>
      </c>
      <c r="AT230" s="516" t="str">
        <f t="shared" si="271"/>
        <v>-</v>
      </c>
      <c r="AU230" s="516" t="str">
        <f t="shared" si="271"/>
        <v>-</v>
      </c>
      <c r="AV230" s="516" t="str">
        <f t="shared" si="271"/>
        <v>-</v>
      </c>
      <c r="AW230" s="516" t="str">
        <f t="shared" si="271"/>
        <v>-</v>
      </c>
      <c r="AX230" s="516" t="str">
        <f t="shared" si="272"/>
        <v>-</v>
      </c>
      <c r="AY230" s="516" t="str">
        <f t="shared" si="272"/>
        <v>-</v>
      </c>
      <c r="AZ230" s="516" t="str">
        <f t="shared" si="272"/>
        <v>-</v>
      </c>
      <c r="BA230" s="516" t="str">
        <f t="shared" si="272"/>
        <v>-</v>
      </c>
      <c r="BB230" s="516" t="str">
        <f t="shared" si="272"/>
        <v>-</v>
      </c>
      <c r="BC230" s="516" t="str">
        <f t="shared" si="272"/>
        <v>-</v>
      </c>
      <c r="BD230" s="516" t="str">
        <f t="shared" si="272"/>
        <v>-</v>
      </c>
      <c r="BE230" s="516" t="str">
        <f t="shared" si="272"/>
        <v>-</v>
      </c>
      <c r="BF230" s="516" t="str">
        <f t="shared" si="272"/>
        <v>-</v>
      </c>
      <c r="BG230" s="516" t="str">
        <f t="shared" si="272"/>
        <v>-</v>
      </c>
      <c r="BH230" s="516" t="str">
        <f t="shared" si="273"/>
        <v>-</v>
      </c>
      <c r="BI230" s="516" t="str">
        <f t="shared" si="273"/>
        <v>-</v>
      </c>
      <c r="BJ230" s="516" t="str">
        <f t="shared" si="273"/>
        <v>-</v>
      </c>
      <c r="BK230" s="516" t="str">
        <f t="shared" si="273"/>
        <v>-</v>
      </c>
      <c r="BL230" s="516" t="str">
        <f t="shared" si="273"/>
        <v>-</v>
      </c>
      <c r="BM230" s="516" t="str">
        <f t="shared" si="273"/>
        <v>-</v>
      </c>
      <c r="BN230" s="516" t="str">
        <f t="shared" si="273"/>
        <v>-</v>
      </c>
      <c r="BO230" s="516" t="str">
        <f t="shared" si="273"/>
        <v>-</v>
      </c>
      <c r="BP230" s="516" t="str">
        <f t="shared" si="273"/>
        <v>-</v>
      </c>
      <c r="BQ230" s="516" t="str">
        <f t="shared" si="273"/>
        <v>-</v>
      </c>
      <c r="BR230" s="516" t="str">
        <f t="shared" si="253"/>
        <v>-------</v>
      </c>
      <c r="BS230" s="516" t="str">
        <f t="shared" si="254"/>
        <v>-</v>
      </c>
      <c r="BT230" s="454" t="str">
        <f>IF(INDEX(BR:BR,ROW())&lt;&gt;"-------",VLOOKUP($BR230,'CS Protocol Def'!$B:$O,12,FALSE),"-")</f>
        <v>-</v>
      </c>
      <c r="BU230" s="454" t="str">
        <f>IF(INDEX(BR:BR,ROW())&lt;&gt;"-------",VLOOKUP(INDEX(BR:BR,ROW()),'CS Protocol Def'!$B:$O,13,FALSE),"-")</f>
        <v>-</v>
      </c>
      <c r="BV230" s="454" t="str">
        <f>IF(INDEX(BR:BR,ROW())&lt;&gt;"-------",VLOOKUP($BR230,'CS Protocol Def'!$B:$P,15,FALSE),"-")</f>
        <v>-</v>
      </c>
      <c r="BW230" s="455" t="str">
        <f t="shared" si="255"/>
        <v>-</v>
      </c>
      <c r="BX230" s="515" t="str">
        <f>IF(INDEX(BR:BR,ROW())&lt;&gt;"-------",VLOOKUP($BR230,'CS Protocol Def'!$B:$Q,16,FALSE),"-")</f>
        <v>-</v>
      </c>
      <c r="BY230" s="455" t="str">
        <f>IF(INDEX(BR:BR,ROW())&lt;&gt;"-------",VLOOKUP(TEXT(BIN2DEC(CONCATENATE(K230,L230,M230,N230,O230,P230,Q230,R230,S230,T230)),"#"),'Country Codes'!A:B,2,FALSE),"-")</f>
        <v>-</v>
      </c>
      <c r="BZ230" s="491" t="str">
        <f>IF(BT230=BZ$3,VLOOKUP(CONCATENATE(X230,Y230,Z230,AA230,AB230,AC230),Characters!$B$3:$F$41,5,FALSE)&amp;
VLOOKUP(CONCATENATE(AD230,AE230,AF230,AG230,AH230,AI230),Characters!$B$3:$F$41,5,FALSE)&amp;
VLOOKUP(CONCATENATE(AJ230,AK230,AL230,AM230,AN230,AO230),Characters!$B$3:$F$41,5,FALSE)&amp;
VLOOKUP(CONCATENATE(AP230,AQ230,AR230,AS230,AT230,AU230),Characters!$B$3:$F$41,5,FALSE)&amp;
VLOOKUP(CONCATENATE(AV230,AW230,AX230,AY230,AZ230,BA230),Characters!$B$3:$F$41,5,FALSE)&amp;
VLOOKUP(CONCATENATE(BB230,BC230,BD230,BE230,BF230,BG230),Characters!$B$3:$F$41,5,FALSE)&amp;
VLOOKUP(CONCATENATE(BH230,BI230,BJ230,BK230,BL230,BM230),Characters!$B$3:$F$41,5,FALSE),"-")</f>
        <v>-</v>
      </c>
      <c r="CA230" s="471" t="str">
        <f t="shared" si="223"/>
        <v>-</v>
      </c>
      <c r="CB230" s="473" t="str">
        <f t="shared" si="224"/>
        <v>-</v>
      </c>
      <c r="CC230" s="475" t="str">
        <f t="shared" si="225"/>
        <v>-</v>
      </c>
      <c r="CD230" s="476" t="str">
        <f t="shared" si="226"/>
        <v>-</v>
      </c>
      <c r="CE230" s="476" t="str">
        <f t="shared" si="227"/>
        <v>-</v>
      </c>
      <c r="CF230" s="476" t="str">
        <f t="shared" si="228"/>
        <v>-</v>
      </c>
      <c r="CG230" s="476" t="str">
        <f t="shared" si="229"/>
        <v>-</v>
      </c>
      <c r="CH230" s="478" t="str">
        <f t="shared" si="230"/>
        <v>-</v>
      </c>
      <c r="CI230" s="480" t="str">
        <f t="shared" si="231"/>
        <v>-</v>
      </c>
      <c r="CJ230" s="480" t="str">
        <f t="shared" si="232"/>
        <v>-</v>
      </c>
      <c r="CK230" s="480" t="str">
        <f t="shared" si="233"/>
        <v>-</v>
      </c>
      <c r="CL230" s="480" t="str">
        <f t="shared" si="234"/>
        <v>-</v>
      </c>
      <c r="CM230" s="482" t="str">
        <f t="shared" si="235"/>
        <v>-</v>
      </c>
      <c r="CN230" s="483" t="str">
        <f t="shared" si="236"/>
        <v>-</v>
      </c>
      <c r="CO230" s="483" t="str">
        <f t="shared" si="237"/>
        <v>-</v>
      </c>
      <c r="CP230" s="483" t="str">
        <f t="shared" si="238"/>
        <v>-</v>
      </c>
      <c r="CQ230" s="493" t="str">
        <f t="shared" si="239"/>
        <v>-</v>
      </c>
      <c r="CR230" s="487" t="str">
        <f t="shared" si="240"/>
        <v>-</v>
      </c>
      <c r="CS230" s="490" t="str">
        <f t="shared" si="241"/>
        <v>-</v>
      </c>
      <c r="CT230" s="485" t="str">
        <f t="shared" si="242"/>
        <v>-</v>
      </c>
      <c r="CU230" s="485" t="str">
        <f t="shared" si="243"/>
        <v>-</v>
      </c>
      <c r="CV230" s="489" t="str">
        <f t="shared" si="244"/>
        <v>-</v>
      </c>
    </row>
    <row r="231" spans="6:100" x14ac:dyDescent="0.2">
      <c r="F231" s="495" t="str">
        <f t="shared" si="222"/>
        <v>-</v>
      </c>
      <c r="G231" s="495">
        <f t="shared" si="251"/>
        <v>0</v>
      </c>
      <c r="I231" s="456" t="str">
        <f t="shared" si="252"/>
        <v>-</v>
      </c>
      <c r="J231" s="516" t="str">
        <f t="shared" si="268"/>
        <v>-</v>
      </c>
      <c r="K231" s="516" t="str">
        <f t="shared" si="268"/>
        <v>-</v>
      </c>
      <c r="L231" s="516" t="str">
        <f t="shared" si="268"/>
        <v>-</v>
      </c>
      <c r="M231" s="516" t="str">
        <f t="shared" si="268"/>
        <v>-</v>
      </c>
      <c r="N231" s="516" t="str">
        <f t="shared" si="268"/>
        <v>-</v>
      </c>
      <c r="O231" s="516" t="str">
        <f t="shared" si="268"/>
        <v>-</v>
      </c>
      <c r="P231" s="516" t="str">
        <f t="shared" si="268"/>
        <v>-</v>
      </c>
      <c r="Q231" s="516" t="str">
        <f t="shared" si="268"/>
        <v>-</v>
      </c>
      <c r="R231" s="516" t="str">
        <f t="shared" si="268"/>
        <v>-</v>
      </c>
      <c r="S231" s="516" t="str">
        <f t="shared" si="268"/>
        <v>-</v>
      </c>
      <c r="T231" s="516" t="str">
        <f t="shared" si="269"/>
        <v>-</v>
      </c>
      <c r="U231" s="516" t="str">
        <f t="shared" si="269"/>
        <v>-</v>
      </c>
      <c r="V231" s="516" t="str">
        <f t="shared" si="269"/>
        <v>-</v>
      </c>
      <c r="W231" s="516" t="str">
        <f t="shared" si="269"/>
        <v>-</v>
      </c>
      <c r="X231" s="516" t="str">
        <f t="shared" si="269"/>
        <v>-</v>
      </c>
      <c r="Y231" s="516" t="str">
        <f t="shared" si="269"/>
        <v>-</v>
      </c>
      <c r="Z231" s="516" t="str">
        <f t="shared" si="269"/>
        <v>-</v>
      </c>
      <c r="AA231" s="516" t="str">
        <f t="shared" si="269"/>
        <v>-</v>
      </c>
      <c r="AB231" s="516" t="str">
        <f t="shared" si="269"/>
        <v>-</v>
      </c>
      <c r="AC231" s="516" t="str">
        <f t="shared" si="269"/>
        <v>-</v>
      </c>
      <c r="AD231" s="516" t="str">
        <f t="shared" si="270"/>
        <v>-</v>
      </c>
      <c r="AE231" s="516" t="str">
        <f t="shared" si="270"/>
        <v>-</v>
      </c>
      <c r="AF231" s="516" t="str">
        <f t="shared" si="270"/>
        <v>-</v>
      </c>
      <c r="AG231" s="516" t="str">
        <f t="shared" si="270"/>
        <v>-</v>
      </c>
      <c r="AH231" s="516" t="str">
        <f t="shared" si="270"/>
        <v>-</v>
      </c>
      <c r="AI231" s="516" t="str">
        <f t="shared" si="270"/>
        <v>-</v>
      </c>
      <c r="AJ231" s="516" t="str">
        <f t="shared" si="270"/>
        <v>-</v>
      </c>
      <c r="AK231" s="516" t="str">
        <f t="shared" si="270"/>
        <v>-</v>
      </c>
      <c r="AL231" s="516" t="str">
        <f t="shared" si="270"/>
        <v>-</v>
      </c>
      <c r="AM231" s="516" t="str">
        <f t="shared" si="270"/>
        <v>-</v>
      </c>
      <c r="AN231" s="516" t="str">
        <f t="shared" si="271"/>
        <v>-</v>
      </c>
      <c r="AO231" s="516" t="str">
        <f t="shared" si="271"/>
        <v>-</v>
      </c>
      <c r="AP231" s="516" t="str">
        <f t="shared" si="271"/>
        <v>-</v>
      </c>
      <c r="AQ231" s="516" t="str">
        <f t="shared" si="271"/>
        <v>-</v>
      </c>
      <c r="AR231" s="516" t="str">
        <f t="shared" si="271"/>
        <v>-</v>
      </c>
      <c r="AS231" s="516" t="str">
        <f t="shared" si="271"/>
        <v>-</v>
      </c>
      <c r="AT231" s="516" t="str">
        <f t="shared" si="271"/>
        <v>-</v>
      </c>
      <c r="AU231" s="516" t="str">
        <f t="shared" si="271"/>
        <v>-</v>
      </c>
      <c r="AV231" s="516" t="str">
        <f t="shared" si="271"/>
        <v>-</v>
      </c>
      <c r="AW231" s="516" t="str">
        <f t="shared" si="271"/>
        <v>-</v>
      </c>
      <c r="AX231" s="516" t="str">
        <f t="shared" si="272"/>
        <v>-</v>
      </c>
      <c r="AY231" s="516" t="str">
        <f t="shared" si="272"/>
        <v>-</v>
      </c>
      <c r="AZ231" s="516" t="str">
        <f t="shared" si="272"/>
        <v>-</v>
      </c>
      <c r="BA231" s="516" t="str">
        <f t="shared" si="272"/>
        <v>-</v>
      </c>
      <c r="BB231" s="516" t="str">
        <f t="shared" si="272"/>
        <v>-</v>
      </c>
      <c r="BC231" s="516" t="str">
        <f t="shared" si="272"/>
        <v>-</v>
      </c>
      <c r="BD231" s="516" t="str">
        <f t="shared" si="272"/>
        <v>-</v>
      </c>
      <c r="BE231" s="516" t="str">
        <f t="shared" si="272"/>
        <v>-</v>
      </c>
      <c r="BF231" s="516" t="str">
        <f t="shared" si="272"/>
        <v>-</v>
      </c>
      <c r="BG231" s="516" t="str">
        <f t="shared" si="272"/>
        <v>-</v>
      </c>
      <c r="BH231" s="516" t="str">
        <f t="shared" si="273"/>
        <v>-</v>
      </c>
      <c r="BI231" s="516" t="str">
        <f t="shared" si="273"/>
        <v>-</v>
      </c>
      <c r="BJ231" s="516" t="str">
        <f t="shared" si="273"/>
        <v>-</v>
      </c>
      <c r="BK231" s="516" t="str">
        <f t="shared" si="273"/>
        <v>-</v>
      </c>
      <c r="BL231" s="516" t="str">
        <f t="shared" si="273"/>
        <v>-</v>
      </c>
      <c r="BM231" s="516" t="str">
        <f t="shared" si="273"/>
        <v>-</v>
      </c>
      <c r="BN231" s="516" t="str">
        <f t="shared" si="273"/>
        <v>-</v>
      </c>
      <c r="BO231" s="516" t="str">
        <f t="shared" si="273"/>
        <v>-</v>
      </c>
      <c r="BP231" s="516" t="str">
        <f t="shared" si="273"/>
        <v>-</v>
      </c>
      <c r="BQ231" s="516" t="str">
        <f t="shared" si="273"/>
        <v>-</v>
      </c>
      <c r="BR231" s="516" t="str">
        <f t="shared" si="253"/>
        <v>-------</v>
      </c>
      <c r="BS231" s="516" t="str">
        <f t="shared" si="254"/>
        <v>-</v>
      </c>
      <c r="BT231" s="454" t="str">
        <f>IF(INDEX(BR:BR,ROW())&lt;&gt;"-------",VLOOKUP($BR231,'CS Protocol Def'!$B:$O,12,FALSE),"-")</f>
        <v>-</v>
      </c>
      <c r="BU231" s="454" t="str">
        <f>IF(INDEX(BR:BR,ROW())&lt;&gt;"-------",VLOOKUP(INDEX(BR:BR,ROW()),'CS Protocol Def'!$B:$O,13,FALSE),"-")</f>
        <v>-</v>
      </c>
      <c r="BV231" s="454" t="str">
        <f>IF(INDEX(BR:BR,ROW())&lt;&gt;"-------",VLOOKUP($BR231,'CS Protocol Def'!$B:$P,15,FALSE),"-")</f>
        <v>-</v>
      </c>
      <c r="BW231" s="455" t="str">
        <f t="shared" si="255"/>
        <v>-</v>
      </c>
      <c r="BX231" s="515" t="str">
        <f>IF(INDEX(BR:BR,ROW())&lt;&gt;"-------",VLOOKUP($BR231,'CS Protocol Def'!$B:$Q,16,FALSE),"-")</f>
        <v>-</v>
      </c>
      <c r="BY231" s="455" t="str">
        <f>IF(INDEX(BR:BR,ROW())&lt;&gt;"-------",VLOOKUP(TEXT(BIN2DEC(CONCATENATE(K231,L231,M231,N231,O231,P231,Q231,R231,S231,T231)),"#"),'Country Codes'!A:B,2,FALSE),"-")</f>
        <v>-</v>
      </c>
      <c r="BZ231" s="491" t="str">
        <f>IF(BT231=BZ$3,VLOOKUP(CONCATENATE(X231,Y231,Z231,AA231,AB231,AC231),Characters!$B$3:$F$41,5,FALSE)&amp;
VLOOKUP(CONCATENATE(AD231,AE231,AF231,AG231,AH231,AI231),Characters!$B$3:$F$41,5,FALSE)&amp;
VLOOKUP(CONCATENATE(AJ231,AK231,AL231,AM231,AN231,AO231),Characters!$B$3:$F$41,5,FALSE)&amp;
VLOOKUP(CONCATENATE(AP231,AQ231,AR231,AS231,AT231,AU231),Characters!$B$3:$F$41,5,FALSE)&amp;
VLOOKUP(CONCATENATE(AV231,AW231,AX231,AY231,AZ231,BA231),Characters!$B$3:$F$41,5,FALSE)&amp;
VLOOKUP(CONCATENATE(BB231,BC231,BD231,BE231,BF231,BG231),Characters!$B$3:$F$41,5,FALSE)&amp;
VLOOKUP(CONCATENATE(BH231,BI231,BJ231,BK231,BL231,BM231),Characters!$B$3:$F$41,5,FALSE),"-")</f>
        <v>-</v>
      </c>
      <c r="CA231" s="471" t="str">
        <f t="shared" si="223"/>
        <v>-</v>
      </c>
      <c r="CB231" s="473" t="str">
        <f t="shared" si="224"/>
        <v>-</v>
      </c>
      <c r="CC231" s="475" t="str">
        <f t="shared" si="225"/>
        <v>-</v>
      </c>
      <c r="CD231" s="476" t="str">
        <f t="shared" si="226"/>
        <v>-</v>
      </c>
      <c r="CE231" s="476" t="str">
        <f t="shared" si="227"/>
        <v>-</v>
      </c>
      <c r="CF231" s="476" t="str">
        <f t="shared" si="228"/>
        <v>-</v>
      </c>
      <c r="CG231" s="476" t="str">
        <f t="shared" si="229"/>
        <v>-</v>
      </c>
      <c r="CH231" s="478" t="str">
        <f t="shared" si="230"/>
        <v>-</v>
      </c>
      <c r="CI231" s="480" t="str">
        <f t="shared" si="231"/>
        <v>-</v>
      </c>
      <c r="CJ231" s="480" t="str">
        <f t="shared" si="232"/>
        <v>-</v>
      </c>
      <c r="CK231" s="480" t="str">
        <f t="shared" si="233"/>
        <v>-</v>
      </c>
      <c r="CL231" s="480" t="str">
        <f t="shared" si="234"/>
        <v>-</v>
      </c>
      <c r="CM231" s="482" t="str">
        <f t="shared" si="235"/>
        <v>-</v>
      </c>
      <c r="CN231" s="483" t="str">
        <f t="shared" si="236"/>
        <v>-</v>
      </c>
      <c r="CO231" s="483" t="str">
        <f t="shared" si="237"/>
        <v>-</v>
      </c>
      <c r="CP231" s="483" t="str">
        <f t="shared" si="238"/>
        <v>-</v>
      </c>
      <c r="CQ231" s="493" t="str">
        <f t="shared" si="239"/>
        <v>-</v>
      </c>
      <c r="CR231" s="487" t="str">
        <f t="shared" si="240"/>
        <v>-</v>
      </c>
      <c r="CS231" s="490" t="str">
        <f t="shared" si="241"/>
        <v>-</v>
      </c>
      <c r="CT231" s="485" t="str">
        <f t="shared" si="242"/>
        <v>-</v>
      </c>
      <c r="CU231" s="485" t="str">
        <f t="shared" si="243"/>
        <v>-</v>
      </c>
      <c r="CV231" s="489" t="str">
        <f t="shared" si="244"/>
        <v>-</v>
      </c>
    </row>
    <row r="232" spans="6:100" x14ac:dyDescent="0.2">
      <c r="F232" s="495" t="str">
        <f t="shared" si="222"/>
        <v>-</v>
      </c>
      <c r="G232" s="495">
        <f t="shared" si="251"/>
        <v>0</v>
      </c>
      <c r="I232" s="456" t="str">
        <f t="shared" si="252"/>
        <v>-</v>
      </c>
      <c r="J232" s="516" t="str">
        <f t="shared" si="268"/>
        <v>-</v>
      </c>
      <c r="K232" s="516" t="str">
        <f t="shared" si="268"/>
        <v>-</v>
      </c>
      <c r="L232" s="516" t="str">
        <f t="shared" si="268"/>
        <v>-</v>
      </c>
      <c r="M232" s="516" t="str">
        <f t="shared" si="268"/>
        <v>-</v>
      </c>
      <c r="N232" s="516" t="str">
        <f t="shared" si="268"/>
        <v>-</v>
      </c>
      <c r="O232" s="516" t="str">
        <f t="shared" si="268"/>
        <v>-</v>
      </c>
      <c r="P232" s="516" t="str">
        <f t="shared" si="268"/>
        <v>-</v>
      </c>
      <c r="Q232" s="516" t="str">
        <f t="shared" si="268"/>
        <v>-</v>
      </c>
      <c r="R232" s="516" t="str">
        <f t="shared" si="268"/>
        <v>-</v>
      </c>
      <c r="S232" s="516" t="str">
        <f t="shared" si="268"/>
        <v>-</v>
      </c>
      <c r="T232" s="516" t="str">
        <f t="shared" si="269"/>
        <v>-</v>
      </c>
      <c r="U232" s="516" t="str">
        <f t="shared" si="269"/>
        <v>-</v>
      </c>
      <c r="V232" s="516" t="str">
        <f t="shared" si="269"/>
        <v>-</v>
      </c>
      <c r="W232" s="516" t="str">
        <f t="shared" si="269"/>
        <v>-</v>
      </c>
      <c r="X232" s="516" t="str">
        <f t="shared" si="269"/>
        <v>-</v>
      </c>
      <c r="Y232" s="516" t="str">
        <f t="shared" si="269"/>
        <v>-</v>
      </c>
      <c r="Z232" s="516" t="str">
        <f t="shared" si="269"/>
        <v>-</v>
      </c>
      <c r="AA232" s="516" t="str">
        <f t="shared" si="269"/>
        <v>-</v>
      </c>
      <c r="AB232" s="516" t="str">
        <f t="shared" si="269"/>
        <v>-</v>
      </c>
      <c r="AC232" s="516" t="str">
        <f t="shared" si="269"/>
        <v>-</v>
      </c>
      <c r="AD232" s="516" t="str">
        <f t="shared" si="270"/>
        <v>-</v>
      </c>
      <c r="AE232" s="516" t="str">
        <f t="shared" si="270"/>
        <v>-</v>
      </c>
      <c r="AF232" s="516" t="str">
        <f t="shared" si="270"/>
        <v>-</v>
      </c>
      <c r="AG232" s="516" t="str">
        <f t="shared" si="270"/>
        <v>-</v>
      </c>
      <c r="AH232" s="516" t="str">
        <f t="shared" si="270"/>
        <v>-</v>
      </c>
      <c r="AI232" s="516" t="str">
        <f t="shared" si="270"/>
        <v>-</v>
      </c>
      <c r="AJ232" s="516" t="str">
        <f t="shared" si="270"/>
        <v>-</v>
      </c>
      <c r="AK232" s="516" t="str">
        <f t="shared" si="270"/>
        <v>-</v>
      </c>
      <c r="AL232" s="516" t="str">
        <f t="shared" si="270"/>
        <v>-</v>
      </c>
      <c r="AM232" s="516" t="str">
        <f t="shared" si="270"/>
        <v>-</v>
      </c>
      <c r="AN232" s="516" t="str">
        <f t="shared" si="271"/>
        <v>-</v>
      </c>
      <c r="AO232" s="516" t="str">
        <f t="shared" si="271"/>
        <v>-</v>
      </c>
      <c r="AP232" s="516" t="str">
        <f t="shared" si="271"/>
        <v>-</v>
      </c>
      <c r="AQ232" s="516" t="str">
        <f t="shared" si="271"/>
        <v>-</v>
      </c>
      <c r="AR232" s="516" t="str">
        <f t="shared" si="271"/>
        <v>-</v>
      </c>
      <c r="AS232" s="516" t="str">
        <f t="shared" si="271"/>
        <v>-</v>
      </c>
      <c r="AT232" s="516" t="str">
        <f t="shared" si="271"/>
        <v>-</v>
      </c>
      <c r="AU232" s="516" t="str">
        <f t="shared" si="271"/>
        <v>-</v>
      </c>
      <c r="AV232" s="516" t="str">
        <f t="shared" si="271"/>
        <v>-</v>
      </c>
      <c r="AW232" s="516" t="str">
        <f t="shared" si="271"/>
        <v>-</v>
      </c>
      <c r="AX232" s="516" t="str">
        <f t="shared" si="272"/>
        <v>-</v>
      </c>
      <c r="AY232" s="516" t="str">
        <f t="shared" si="272"/>
        <v>-</v>
      </c>
      <c r="AZ232" s="516" t="str">
        <f t="shared" si="272"/>
        <v>-</v>
      </c>
      <c r="BA232" s="516" t="str">
        <f t="shared" si="272"/>
        <v>-</v>
      </c>
      <c r="BB232" s="516" t="str">
        <f t="shared" si="272"/>
        <v>-</v>
      </c>
      <c r="BC232" s="516" t="str">
        <f t="shared" si="272"/>
        <v>-</v>
      </c>
      <c r="BD232" s="516" t="str">
        <f t="shared" si="272"/>
        <v>-</v>
      </c>
      <c r="BE232" s="516" t="str">
        <f t="shared" si="272"/>
        <v>-</v>
      </c>
      <c r="BF232" s="516" t="str">
        <f t="shared" si="272"/>
        <v>-</v>
      </c>
      <c r="BG232" s="516" t="str">
        <f t="shared" si="272"/>
        <v>-</v>
      </c>
      <c r="BH232" s="516" t="str">
        <f t="shared" si="273"/>
        <v>-</v>
      </c>
      <c r="BI232" s="516" t="str">
        <f t="shared" si="273"/>
        <v>-</v>
      </c>
      <c r="BJ232" s="516" t="str">
        <f t="shared" si="273"/>
        <v>-</v>
      </c>
      <c r="BK232" s="516" t="str">
        <f t="shared" si="273"/>
        <v>-</v>
      </c>
      <c r="BL232" s="516" t="str">
        <f t="shared" si="273"/>
        <v>-</v>
      </c>
      <c r="BM232" s="516" t="str">
        <f t="shared" si="273"/>
        <v>-</v>
      </c>
      <c r="BN232" s="516" t="str">
        <f t="shared" si="273"/>
        <v>-</v>
      </c>
      <c r="BO232" s="516" t="str">
        <f t="shared" si="273"/>
        <v>-</v>
      </c>
      <c r="BP232" s="516" t="str">
        <f t="shared" si="273"/>
        <v>-</v>
      </c>
      <c r="BQ232" s="516" t="str">
        <f t="shared" si="273"/>
        <v>-</v>
      </c>
      <c r="BR232" s="516" t="str">
        <f t="shared" si="253"/>
        <v>-------</v>
      </c>
      <c r="BS232" s="516" t="str">
        <f t="shared" si="254"/>
        <v>-</v>
      </c>
      <c r="BT232" s="454" t="str">
        <f>IF(INDEX(BR:BR,ROW())&lt;&gt;"-------",VLOOKUP($BR232,'CS Protocol Def'!$B:$O,12,FALSE),"-")</f>
        <v>-</v>
      </c>
      <c r="BU232" s="454" t="str">
        <f>IF(INDEX(BR:BR,ROW())&lt;&gt;"-------",VLOOKUP(INDEX(BR:BR,ROW()),'CS Protocol Def'!$B:$O,13,FALSE),"-")</f>
        <v>-</v>
      </c>
      <c r="BV232" s="454" t="str">
        <f>IF(INDEX(BR:BR,ROW())&lt;&gt;"-------",VLOOKUP($BR232,'CS Protocol Def'!$B:$P,15,FALSE),"-")</f>
        <v>-</v>
      </c>
      <c r="BW232" s="455" t="str">
        <f t="shared" si="255"/>
        <v>-</v>
      </c>
      <c r="BX232" s="515" t="str">
        <f>IF(INDEX(BR:BR,ROW())&lt;&gt;"-------",VLOOKUP($BR232,'CS Protocol Def'!$B:$Q,16,FALSE),"-")</f>
        <v>-</v>
      </c>
      <c r="BY232" s="455" t="str">
        <f>IF(INDEX(BR:BR,ROW())&lt;&gt;"-------",VLOOKUP(TEXT(BIN2DEC(CONCATENATE(K232,L232,M232,N232,O232,P232,Q232,R232,S232,T232)),"#"),'Country Codes'!A:B,2,FALSE),"-")</f>
        <v>-</v>
      </c>
      <c r="BZ232" s="491" t="str">
        <f>IF(BT232=BZ$3,VLOOKUP(CONCATENATE(X232,Y232,Z232,AA232,AB232,AC232),Characters!$B$3:$F$41,5,FALSE)&amp;
VLOOKUP(CONCATENATE(AD232,AE232,AF232,AG232,AH232,AI232),Characters!$B$3:$F$41,5,FALSE)&amp;
VLOOKUP(CONCATENATE(AJ232,AK232,AL232,AM232,AN232,AO232),Characters!$B$3:$F$41,5,FALSE)&amp;
VLOOKUP(CONCATENATE(AP232,AQ232,AR232,AS232,AT232,AU232),Characters!$B$3:$F$41,5,FALSE)&amp;
VLOOKUP(CONCATENATE(AV232,AW232,AX232,AY232,AZ232,BA232),Characters!$B$3:$F$41,5,FALSE)&amp;
VLOOKUP(CONCATENATE(BB232,BC232,BD232,BE232,BF232,BG232),Characters!$B$3:$F$41,5,FALSE)&amp;
VLOOKUP(CONCATENATE(BH232,BI232,BJ232,BK232,BL232,BM232),Characters!$B$3:$F$41,5,FALSE),"-")</f>
        <v>-</v>
      </c>
      <c r="CA232" s="471" t="str">
        <f t="shared" si="223"/>
        <v>-</v>
      </c>
      <c r="CB232" s="473" t="str">
        <f t="shared" si="224"/>
        <v>-</v>
      </c>
      <c r="CC232" s="475" t="str">
        <f t="shared" si="225"/>
        <v>-</v>
      </c>
      <c r="CD232" s="476" t="str">
        <f t="shared" si="226"/>
        <v>-</v>
      </c>
      <c r="CE232" s="476" t="str">
        <f t="shared" si="227"/>
        <v>-</v>
      </c>
      <c r="CF232" s="476" t="str">
        <f t="shared" si="228"/>
        <v>-</v>
      </c>
      <c r="CG232" s="476" t="str">
        <f t="shared" si="229"/>
        <v>-</v>
      </c>
      <c r="CH232" s="478" t="str">
        <f t="shared" si="230"/>
        <v>-</v>
      </c>
      <c r="CI232" s="480" t="str">
        <f t="shared" si="231"/>
        <v>-</v>
      </c>
      <c r="CJ232" s="480" t="str">
        <f t="shared" si="232"/>
        <v>-</v>
      </c>
      <c r="CK232" s="480" t="str">
        <f t="shared" si="233"/>
        <v>-</v>
      </c>
      <c r="CL232" s="480" t="str">
        <f t="shared" si="234"/>
        <v>-</v>
      </c>
      <c r="CM232" s="482" t="str">
        <f t="shared" si="235"/>
        <v>-</v>
      </c>
      <c r="CN232" s="483" t="str">
        <f t="shared" si="236"/>
        <v>-</v>
      </c>
      <c r="CO232" s="483" t="str">
        <f t="shared" si="237"/>
        <v>-</v>
      </c>
      <c r="CP232" s="483" t="str">
        <f t="shared" si="238"/>
        <v>-</v>
      </c>
      <c r="CQ232" s="493" t="str">
        <f t="shared" si="239"/>
        <v>-</v>
      </c>
      <c r="CR232" s="487" t="str">
        <f t="shared" si="240"/>
        <v>-</v>
      </c>
      <c r="CS232" s="490" t="str">
        <f t="shared" si="241"/>
        <v>-</v>
      </c>
      <c r="CT232" s="485" t="str">
        <f t="shared" si="242"/>
        <v>-</v>
      </c>
      <c r="CU232" s="485" t="str">
        <f t="shared" si="243"/>
        <v>-</v>
      </c>
      <c r="CV232" s="489" t="str">
        <f t="shared" si="244"/>
        <v>-</v>
      </c>
    </row>
    <row r="233" spans="6:100" x14ac:dyDescent="0.2">
      <c r="F233" s="495" t="str">
        <f t="shared" si="222"/>
        <v>-</v>
      </c>
      <c r="G233" s="495">
        <f t="shared" si="251"/>
        <v>0</v>
      </c>
      <c r="I233" s="456" t="str">
        <f t="shared" si="252"/>
        <v>-</v>
      </c>
      <c r="J233" s="516" t="str">
        <f t="shared" si="268"/>
        <v>-</v>
      </c>
      <c r="K233" s="516" t="str">
        <f t="shared" si="268"/>
        <v>-</v>
      </c>
      <c r="L233" s="516" t="str">
        <f t="shared" si="268"/>
        <v>-</v>
      </c>
      <c r="M233" s="516" t="str">
        <f t="shared" si="268"/>
        <v>-</v>
      </c>
      <c r="N233" s="516" t="str">
        <f t="shared" si="268"/>
        <v>-</v>
      </c>
      <c r="O233" s="516" t="str">
        <f t="shared" si="268"/>
        <v>-</v>
      </c>
      <c r="P233" s="516" t="str">
        <f t="shared" si="268"/>
        <v>-</v>
      </c>
      <c r="Q233" s="516" t="str">
        <f t="shared" si="268"/>
        <v>-</v>
      </c>
      <c r="R233" s="516" t="str">
        <f t="shared" si="268"/>
        <v>-</v>
      </c>
      <c r="S233" s="516" t="str">
        <f t="shared" si="268"/>
        <v>-</v>
      </c>
      <c r="T233" s="516" t="str">
        <f t="shared" si="269"/>
        <v>-</v>
      </c>
      <c r="U233" s="516" t="str">
        <f t="shared" si="269"/>
        <v>-</v>
      </c>
      <c r="V233" s="516" t="str">
        <f t="shared" si="269"/>
        <v>-</v>
      </c>
      <c r="W233" s="516" t="str">
        <f t="shared" si="269"/>
        <v>-</v>
      </c>
      <c r="X233" s="516" t="str">
        <f t="shared" si="269"/>
        <v>-</v>
      </c>
      <c r="Y233" s="516" t="str">
        <f t="shared" si="269"/>
        <v>-</v>
      </c>
      <c r="Z233" s="516" t="str">
        <f t="shared" si="269"/>
        <v>-</v>
      </c>
      <c r="AA233" s="516" t="str">
        <f t="shared" si="269"/>
        <v>-</v>
      </c>
      <c r="AB233" s="516" t="str">
        <f t="shared" si="269"/>
        <v>-</v>
      </c>
      <c r="AC233" s="516" t="str">
        <f t="shared" si="269"/>
        <v>-</v>
      </c>
      <c r="AD233" s="516" t="str">
        <f t="shared" si="270"/>
        <v>-</v>
      </c>
      <c r="AE233" s="516" t="str">
        <f t="shared" si="270"/>
        <v>-</v>
      </c>
      <c r="AF233" s="516" t="str">
        <f t="shared" si="270"/>
        <v>-</v>
      </c>
      <c r="AG233" s="516" t="str">
        <f t="shared" si="270"/>
        <v>-</v>
      </c>
      <c r="AH233" s="516" t="str">
        <f t="shared" si="270"/>
        <v>-</v>
      </c>
      <c r="AI233" s="516" t="str">
        <f t="shared" si="270"/>
        <v>-</v>
      </c>
      <c r="AJ233" s="516" t="str">
        <f t="shared" si="270"/>
        <v>-</v>
      </c>
      <c r="AK233" s="516" t="str">
        <f t="shared" si="270"/>
        <v>-</v>
      </c>
      <c r="AL233" s="516" t="str">
        <f t="shared" si="270"/>
        <v>-</v>
      </c>
      <c r="AM233" s="516" t="str">
        <f t="shared" si="270"/>
        <v>-</v>
      </c>
      <c r="AN233" s="516" t="str">
        <f t="shared" si="271"/>
        <v>-</v>
      </c>
      <c r="AO233" s="516" t="str">
        <f t="shared" si="271"/>
        <v>-</v>
      </c>
      <c r="AP233" s="516" t="str">
        <f t="shared" si="271"/>
        <v>-</v>
      </c>
      <c r="AQ233" s="516" t="str">
        <f t="shared" si="271"/>
        <v>-</v>
      </c>
      <c r="AR233" s="516" t="str">
        <f t="shared" si="271"/>
        <v>-</v>
      </c>
      <c r="AS233" s="516" t="str">
        <f t="shared" si="271"/>
        <v>-</v>
      </c>
      <c r="AT233" s="516" t="str">
        <f t="shared" si="271"/>
        <v>-</v>
      </c>
      <c r="AU233" s="516" t="str">
        <f t="shared" si="271"/>
        <v>-</v>
      </c>
      <c r="AV233" s="516" t="str">
        <f t="shared" si="271"/>
        <v>-</v>
      </c>
      <c r="AW233" s="516" t="str">
        <f t="shared" si="271"/>
        <v>-</v>
      </c>
      <c r="AX233" s="516" t="str">
        <f t="shared" si="272"/>
        <v>-</v>
      </c>
      <c r="AY233" s="516" t="str">
        <f t="shared" si="272"/>
        <v>-</v>
      </c>
      <c r="AZ233" s="516" t="str">
        <f t="shared" si="272"/>
        <v>-</v>
      </c>
      <c r="BA233" s="516" t="str">
        <f t="shared" si="272"/>
        <v>-</v>
      </c>
      <c r="BB233" s="516" t="str">
        <f t="shared" si="272"/>
        <v>-</v>
      </c>
      <c r="BC233" s="516" t="str">
        <f t="shared" si="272"/>
        <v>-</v>
      </c>
      <c r="BD233" s="516" t="str">
        <f t="shared" si="272"/>
        <v>-</v>
      </c>
      <c r="BE233" s="516" t="str">
        <f t="shared" si="272"/>
        <v>-</v>
      </c>
      <c r="BF233" s="516" t="str">
        <f t="shared" si="272"/>
        <v>-</v>
      </c>
      <c r="BG233" s="516" t="str">
        <f t="shared" si="272"/>
        <v>-</v>
      </c>
      <c r="BH233" s="516" t="str">
        <f t="shared" si="273"/>
        <v>-</v>
      </c>
      <c r="BI233" s="516" t="str">
        <f t="shared" si="273"/>
        <v>-</v>
      </c>
      <c r="BJ233" s="516" t="str">
        <f t="shared" si="273"/>
        <v>-</v>
      </c>
      <c r="BK233" s="516" t="str">
        <f t="shared" si="273"/>
        <v>-</v>
      </c>
      <c r="BL233" s="516" t="str">
        <f t="shared" si="273"/>
        <v>-</v>
      </c>
      <c r="BM233" s="516" t="str">
        <f t="shared" si="273"/>
        <v>-</v>
      </c>
      <c r="BN233" s="516" t="str">
        <f t="shared" si="273"/>
        <v>-</v>
      </c>
      <c r="BO233" s="516" t="str">
        <f t="shared" si="273"/>
        <v>-</v>
      </c>
      <c r="BP233" s="516" t="str">
        <f t="shared" si="273"/>
        <v>-</v>
      </c>
      <c r="BQ233" s="516" t="str">
        <f t="shared" si="273"/>
        <v>-</v>
      </c>
      <c r="BR233" s="516" t="str">
        <f t="shared" si="253"/>
        <v>-------</v>
      </c>
      <c r="BS233" s="516" t="str">
        <f t="shared" si="254"/>
        <v>-</v>
      </c>
      <c r="BT233" s="454" t="str">
        <f>IF(INDEX(BR:BR,ROW())&lt;&gt;"-------",VLOOKUP($BR233,'CS Protocol Def'!$B:$O,12,FALSE),"-")</f>
        <v>-</v>
      </c>
      <c r="BU233" s="454" t="str">
        <f>IF(INDEX(BR:BR,ROW())&lt;&gt;"-------",VLOOKUP(INDEX(BR:BR,ROW()),'CS Protocol Def'!$B:$O,13,FALSE),"-")</f>
        <v>-</v>
      </c>
      <c r="BV233" s="454" t="str">
        <f>IF(INDEX(BR:BR,ROW())&lt;&gt;"-------",VLOOKUP($BR233,'CS Protocol Def'!$B:$P,15,FALSE),"-")</f>
        <v>-</v>
      </c>
      <c r="BW233" s="455" t="str">
        <f t="shared" si="255"/>
        <v>-</v>
      </c>
      <c r="BX233" s="515" t="str">
        <f>IF(INDEX(BR:BR,ROW())&lt;&gt;"-------",VLOOKUP($BR233,'CS Protocol Def'!$B:$Q,16,FALSE),"-")</f>
        <v>-</v>
      </c>
      <c r="BY233" s="455" t="str">
        <f>IF(INDEX(BR:BR,ROW())&lt;&gt;"-------",VLOOKUP(TEXT(BIN2DEC(CONCATENATE(K233,L233,M233,N233,O233,P233,Q233,R233,S233,T233)),"#"),'Country Codes'!A:B,2,FALSE),"-")</f>
        <v>-</v>
      </c>
      <c r="BZ233" s="491" t="str">
        <f>IF(BT233=BZ$3,VLOOKUP(CONCATENATE(X233,Y233,Z233,AA233,AB233,AC233),Characters!$B$3:$F$41,5,FALSE)&amp;
VLOOKUP(CONCATENATE(AD233,AE233,AF233,AG233,AH233,AI233),Characters!$B$3:$F$41,5,FALSE)&amp;
VLOOKUP(CONCATENATE(AJ233,AK233,AL233,AM233,AN233,AO233),Characters!$B$3:$F$41,5,FALSE)&amp;
VLOOKUP(CONCATENATE(AP233,AQ233,AR233,AS233,AT233,AU233),Characters!$B$3:$F$41,5,FALSE)&amp;
VLOOKUP(CONCATENATE(AV233,AW233,AX233,AY233,AZ233,BA233),Characters!$B$3:$F$41,5,FALSE)&amp;
VLOOKUP(CONCATENATE(BB233,BC233,BD233,BE233,BF233,BG233),Characters!$B$3:$F$41,5,FALSE)&amp;
VLOOKUP(CONCATENATE(BH233,BI233,BJ233,BK233,BL233,BM233),Characters!$B$3:$F$41,5,FALSE),"-")</f>
        <v>-</v>
      </c>
      <c r="CA233" s="471" t="str">
        <f t="shared" si="223"/>
        <v>-</v>
      </c>
      <c r="CB233" s="473" t="str">
        <f t="shared" si="224"/>
        <v>-</v>
      </c>
      <c r="CC233" s="475" t="str">
        <f t="shared" si="225"/>
        <v>-</v>
      </c>
      <c r="CD233" s="476" t="str">
        <f t="shared" si="226"/>
        <v>-</v>
      </c>
      <c r="CE233" s="476" t="str">
        <f t="shared" si="227"/>
        <v>-</v>
      </c>
      <c r="CF233" s="476" t="str">
        <f t="shared" si="228"/>
        <v>-</v>
      </c>
      <c r="CG233" s="476" t="str">
        <f t="shared" si="229"/>
        <v>-</v>
      </c>
      <c r="CH233" s="478" t="str">
        <f t="shared" si="230"/>
        <v>-</v>
      </c>
      <c r="CI233" s="480" t="str">
        <f t="shared" si="231"/>
        <v>-</v>
      </c>
      <c r="CJ233" s="480" t="str">
        <f t="shared" si="232"/>
        <v>-</v>
      </c>
      <c r="CK233" s="480" t="str">
        <f t="shared" si="233"/>
        <v>-</v>
      </c>
      <c r="CL233" s="480" t="str">
        <f t="shared" si="234"/>
        <v>-</v>
      </c>
      <c r="CM233" s="482" t="str">
        <f t="shared" si="235"/>
        <v>-</v>
      </c>
      <c r="CN233" s="483" t="str">
        <f t="shared" si="236"/>
        <v>-</v>
      </c>
      <c r="CO233" s="483" t="str">
        <f t="shared" si="237"/>
        <v>-</v>
      </c>
      <c r="CP233" s="483" t="str">
        <f t="shared" si="238"/>
        <v>-</v>
      </c>
      <c r="CQ233" s="493" t="str">
        <f t="shared" si="239"/>
        <v>-</v>
      </c>
      <c r="CR233" s="487" t="str">
        <f t="shared" si="240"/>
        <v>-</v>
      </c>
      <c r="CS233" s="490" t="str">
        <f t="shared" si="241"/>
        <v>-</v>
      </c>
      <c r="CT233" s="485" t="str">
        <f t="shared" si="242"/>
        <v>-</v>
      </c>
      <c r="CU233" s="485" t="str">
        <f t="shared" si="243"/>
        <v>-</v>
      </c>
      <c r="CV233" s="489" t="str">
        <f t="shared" si="244"/>
        <v>-</v>
      </c>
    </row>
    <row r="234" spans="6:100" x14ac:dyDescent="0.2">
      <c r="F234" s="495" t="str">
        <f t="shared" si="222"/>
        <v>-</v>
      </c>
      <c r="G234" s="495">
        <f t="shared" si="251"/>
        <v>0</v>
      </c>
      <c r="I234" s="456" t="str">
        <f t="shared" si="252"/>
        <v>-</v>
      </c>
      <c r="J234" s="516" t="str">
        <f t="shared" si="268"/>
        <v>-</v>
      </c>
      <c r="K234" s="516" t="str">
        <f t="shared" si="268"/>
        <v>-</v>
      </c>
      <c r="L234" s="516" t="str">
        <f t="shared" si="268"/>
        <v>-</v>
      </c>
      <c r="M234" s="516" t="str">
        <f t="shared" si="268"/>
        <v>-</v>
      </c>
      <c r="N234" s="516" t="str">
        <f t="shared" si="268"/>
        <v>-</v>
      </c>
      <c r="O234" s="516" t="str">
        <f t="shared" si="268"/>
        <v>-</v>
      </c>
      <c r="P234" s="516" t="str">
        <f t="shared" si="268"/>
        <v>-</v>
      </c>
      <c r="Q234" s="516" t="str">
        <f t="shared" si="268"/>
        <v>-</v>
      </c>
      <c r="R234" s="516" t="str">
        <f t="shared" si="268"/>
        <v>-</v>
      </c>
      <c r="S234" s="516" t="str">
        <f t="shared" si="268"/>
        <v>-</v>
      </c>
      <c r="T234" s="516" t="str">
        <f t="shared" si="269"/>
        <v>-</v>
      </c>
      <c r="U234" s="516" t="str">
        <f t="shared" si="269"/>
        <v>-</v>
      </c>
      <c r="V234" s="516" t="str">
        <f t="shared" si="269"/>
        <v>-</v>
      </c>
      <c r="W234" s="516" t="str">
        <f t="shared" si="269"/>
        <v>-</v>
      </c>
      <c r="X234" s="516" t="str">
        <f t="shared" si="269"/>
        <v>-</v>
      </c>
      <c r="Y234" s="516" t="str">
        <f t="shared" si="269"/>
        <v>-</v>
      </c>
      <c r="Z234" s="516" t="str">
        <f t="shared" si="269"/>
        <v>-</v>
      </c>
      <c r="AA234" s="516" t="str">
        <f t="shared" si="269"/>
        <v>-</v>
      </c>
      <c r="AB234" s="516" t="str">
        <f t="shared" si="269"/>
        <v>-</v>
      </c>
      <c r="AC234" s="516" t="str">
        <f t="shared" si="269"/>
        <v>-</v>
      </c>
      <c r="AD234" s="516" t="str">
        <f t="shared" si="270"/>
        <v>-</v>
      </c>
      <c r="AE234" s="516" t="str">
        <f t="shared" si="270"/>
        <v>-</v>
      </c>
      <c r="AF234" s="516" t="str">
        <f t="shared" si="270"/>
        <v>-</v>
      </c>
      <c r="AG234" s="516" t="str">
        <f t="shared" si="270"/>
        <v>-</v>
      </c>
      <c r="AH234" s="516" t="str">
        <f t="shared" si="270"/>
        <v>-</v>
      </c>
      <c r="AI234" s="516" t="str">
        <f t="shared" si="270"/>
        <v>-</v>
      </c>
      <c r="AJ234" s="516" t="str">
        <f t="shared" si="270"/>
        <v>-</v>
      </c>
      <c r="AK234" s="516" t="str">
        <f t="shared" si="270"/>
        <v>-</v>
      </c>
      <c r="AL234" s="516" t="str">
        <f t="shared" si="270"/>
        <v>-</v>
      </c>
      <c r="AM234" s="516" t="str">
        <f t="shared" si="270"/>
        <v>-</v>
      </c>
      <c r="AN234" s="516" t="str">
        <f t="shared" si="271"/>
        <v>-</v>
      </c>
      <c r="AO234" s="516" t="str">
        <f t="shared" si="271"/>
        <v>-</v>
      </c>
      <c r="AP234" s="516" t="str">
        <f t="shared" si="271"/>
        <v>-</v>
      </c>
      <c r="AQ234" s="516" t="str">
        <f t="shared" si="271"/>
        <v>-</v>
      </c>
      <c r="AR234" s="516" t="str">
        <f t="shared" si="271"/>
        <v>-</v>
      </c>
      <c r="AS234" s="516" t="str">
        <f t="shared" si="271"/>
        <v>-</v>
      </c>
      <c r="AT234" s="516" t="str">
        <f t="shared" si="271"/>
        <v>-</v>
      </c>
      <c r="AU234" s="516" t="str">
        <f t="shared" si="271"/>
        <v>-</v>
      </c>
      <c r="AV234" s="516" t="str">
        <f t="shared" si="271"/>
        <v>-</v>
      </c>
      <c r="AW234" s="516" t="str">
        <f t="shared" si="271"/>
        <v>-</v>
      </c>
      <c r="AX234" s="516" t="str">
        <f t="shared" si="272"/>
        <v>-</v>
      </c>
      <c r="AY234" s="516" t="str">
        <f t="shared" si="272"/>
        <v>-</v>
      </c>
      <c r="AZ234" s="516" t="str">
        <f t="shared" si="272"/>
        <v>-</v>
      </c>
      <c r="BA234" s="516" t="str">
        <f t="shared" si="272"/>
        <v>-</v>
      </c>
      <c r="BB234" s="516" t="str">
        <f t="shared" si="272"/>
        <v>-</v>
      </c>
      <c r="BC234" s="516" t="str">
        <f t="shared" si="272"/>
        <v>-</v>
      </c>
      <c r="BD234" s="516" t="str">
        <f t="shared" si="272"/>
        <v>-</v>
      </c>
      <c r="BE234" s="516" t="str">
        <f t="shared" si="272"/>
        <v>-</v>
      </c>
      <c r="BF234" s="516" t="str">
        <f t="shared" si="272"/>
        <v>-</v>
      </c>
      <c r="BG234" s="516" t="str">
        <f t="shared" si="272"/>
        <v>-</v>
      </c>
      <c r="BH234" s="516" t="str">
        <f t="shared" si="273"/>
        <v>-</v>
      </c>
      <c r="BI234" s="516" t="str">
        <f t="shared" si="273"/>
        <v>-</v>
      </c>
      <c r="BJ234" s="516" t="str">
        <f t="shared" si="273"/>
        <v>-</v>
      </c>
      <c r="BK234" s="516" t="str">
        <f t="shared" si="273"/>
        <v>-</v>
      </c>
      <c r="BL234" s="516" t="str">
        <f t="shared" si="273"/>
        <v>-</v>
      </c>
      <c r="BM234" s="516" t="str">
        <f t="shared" si="273"/>
        <v>-</v>
      </c>
      <c r="BN234" s="516" t="str">
        <f t="shared" si="273"/>
        <v>-</v>
      </c>
      <c r="BO234" s="516" t="str">
        <f t="shared" si="273"/>
        <v>-</v>
      </c>
      <c r="BP234" s="516" t="str">
        <f t="shared" si="273"/>
        <v>-</v>
      </c>
      <c r="BQ234" s="516" t="str">
        <f t="shared" si="273"/>
        <v>-</v>
      </c>
      <c r="BR234" s="516" t="str">
        <f t="shared" si="253"/>
        <v>-------</v>
      </c>
      <c r="BS234" s="516" t="str">
        <f t="shared" si="254"/>
        <v>-</v>
      </c>
      <c r="BT234" s="454" t="str">
        <f>IF(INDEX(BR:BR,ROW())&lt;&gt;"-------",VLOOKUP($BR234,'CS Protocol Def'!$B:$O,12,FALSE),"-")</f>
        <v>-</v>
      </c>
      <c r="BU234" s="454" t="str">
        <f>IF(INDEX(BR:BR,ROW())&lt;&gt;"-------",VLOOKUP(INDEX(BR:BR,ROW()),'CS Protocol Def'!$B:$O,13,FALSE),"-")</f>
        <v>-</v>
      </c>
      <c r="BV234" s="454" t="str">
        <f>IF(INDEX(BR:BR,ROW())&lt;&gt;"-------",VLOOKUP($BR234,'CS Protocol Def'!$B:$P,15,FALSE),"-")</f>
        <v>-</v>
      </c>
      <c r="BW234" s="455" t="str">
        <f t="shared" si="255"/>
        <v>-</v>
      </c>
      <c r="BX234" s="515" t="str">
        <f>IF(INDEX(BR:BR,ROW())&lt;&gt;"-------",VLOOKUP($BR234,'CS Protocol Def'!$B:$Q,16,FALSE),"-")</f>
        <v>-</v>
      </c>
      <c r="BY234" s="455" t="str">
        <f>IF(INDEX(BR:BR,ROW())&lt;&gt;"-------",VLOOKUP(TEXT(BIN2DEC(CONCATENATE(K234,L234,M234,N234,O234,P234,Q234,R234,S234,T234)),"#"),'Country Codes'!A:B,2,FALSE),"-")</f>
        <v>-</v>
      </c>
      <c r="BZ234" s="491" t="str">
        <f>IF(BT234=BZ$3,VLOOKUP(CONCATENATE(X234,Y234,Z234,AA234,AB234,AC234),Characters!$B$3:$F$41,5,FALSE)&amp;
VLOOKUP(CONCATENATE(AD234,AE234,AF234,AG234,AH234,AI234),Characters!$B$3:$F$41,5,FALSE)&amp;
VLOOKUP(CONCATENATE(AJ234,AK234,AL234,AM234,AN234,AO234),Characters!$B$3:$F$41,5,FALSE)&amp;
VLOOKUP(CONCATENATE(AP234,AQ234,AR234,AS234,AT234,AU234),Characters!$B$3:$F$41,5,FALSE)&amp;
VLOOKUP(CONCATENATE(AV234,AW234,AX234,AY234,AZ234,BA234),Characters!$B$3:$F$41,5,FALSE)&amp;
VLOOKUP(CONCATENATE(BB234,BC234,BD234,BE234,BF234,BG234),Characters!$B$3:$F$41,5,FALSE)&amp;
VLOOKUP(CONCATENATE(BH234,BI234,BJ234,BK234,BL234,BM234),Characters!$B$3:$F$41,5,FALSE),"-")</f>
        <v>-</v>
      </c>
      <c r="CA234" s="471" t="str">
        <f t="shared" si="223"/>
        <v>-</v>
      </c>
      <c r="CB234" s="473" t="str">
        <f t="shared" si="224"/>
        <v>-</v>
      </c>
      <c r="CC234" s="475" t="str">
        <f t="shared" si="225"/>
        <v>-</v>
      </c>
      <c r="CD234" s="476" t="str">
        <f t="shared" si="226"/>
        <v>-</v>
      </c>
      <c r="CE234" s="476" t="str">
        <f t="shared" si="227"/>
        <v>-</v>
      </c>
      <c r="CF234" s="476" t="str">
        <f t="shared" si="228"/>
        <v>-</v>
      </c>
      <c r="CG234" s="476" t="str">
        <f t="shared" si="229"/>
        <v>-</v>
      </c>
      <c r="CH234" s="478" t="str">
        <f t="shared" si="230"/>
        <v>-</v>
      </c>
      <c r="CI234" s="480" t="str">
        <f t="shared" si="231"/>
        <v>-</v>
      </c>
      <c r="CJ234" s="480" t="str">
        <f t="shared" si="232"/>
        <v>-</v>
      </c>
      <c r="CK234" s="480" t="str">
        <f t="shared" si="233"/>
        <v>-</v>
      </c>
      <c r="CL234" s="480" t="str">
        <f t="shared" si="234"/>
        <v>-</v>
      </c>
      <c r="CM234" s="482" t="str">
        <f t="shared" si="235"/>
        <v>-</v>
      </c>
      <c r="CN234" s="483" t="str">
        <f t="shared" si="236"/>
        <v>-</v>
      </c>
      <c r="CO234" s="483" t="str">
        <f t="shared" si="237"/>
        <v>-</v>
      </c>
      <c r="CP234" s="483" t="str">
        <f t="shared" si="238"/>
        <v>-</v>
      </c>
      <c r="CQ234" s="493" t="str">
        <f t="shared" si="239"/>
        <v>-</v>
      </c>
      <c r="CR234" s="487" t="str">
        <f t="shared" si="240"/>
        <v>-</v>
      </c>
      <c r="CS234" s="490" t="str">
        <f t="shared" si="241"/>
        <v>-</v>
      </c>
      <c r="CT234" s="485" t="str">
        <f t="shared" si="242"/>
        <v>-</v>
      </c>
      <c r="CU234" s="485" t="str">
        <f t="shared" si="243"/>
        <v>-</v>
      </c>
      <c r="CV234" s="489" t="str">
        <f t="shared" si="244"/>
        <v>-</v>
      </c>
    </row>
    <row r="235" spans="6:100" x14ac:dyDescent="0.2">
      <c r="F235" s="495" t="str">
        <f t="shared" si="222"/>
        <v>-</v>
      </c>
      <c r="G235" s="495">
        <f t="shared" si="251"/>
        <v>0</v>
      </c>
      <c r="I235" s="456" t="str">
        <f t="shared" si="252"/>
        <v>-</v>
      </c>
      <c r="J235" s="516" t="str">
        <f t="shared" ref="J235:S241" si="274">IF(LEN(INDEX($I:$I,ROW()))=60,MID(INDEX($I:$I,ROW()),INDEX($4:$4,COLUMN())-25,1),"-")</f>
        <v>-</v>
      </c>
      <c r="K235" s="516" t="str">
        <f t="shared" si="274"/>
        <v>-</v>
      </c>
      <c r="L235" s="516" t="str">
        <f t="shared" si="274"/>
        <v>-</v>
      </c>
      <c r="M235" s="516" t="str">
        <f t="shared" si="274"/>
        <v>-</v>
      </c>
      <c r="N235" s="516" t="str">
        <f t="shared" si="274"/>
        <v>-</v>
      </c>
      <c r="O235" s="516" t="str">
        <f t="shared" si="274"/>
        <v>-</v>
      </c>
      <c r="P235" s="516" t="str">
        <f t="shared" si="274"/>
        <v>-</v>
      </c>
      <c r="Q235" s="516" t="str">
        <f t="shared" si="274"/>
        <v>-</v>
      </c>
      <c r="R235" s="516" t="str">
        <f t="shared" si="274"/>
        <v>-</v>
      </c>
      <c r="S235" s="516" t="str">
        <f t="shared" si="274"/>
        <v>-</v>
      </c>
      <c r="T235" s="516" t="str">
        <f t="shared" ref="T235:AC241" si="275">IF(LEN(INDEX($I:$I,ROW()))=60,MID(INDEX($I:$I,ROW()),INDEX($4:$4,COLUMN())-25,1),"-")</f>
        <v>-</v>
      </c>
      <c r="U235" s="516" t="str">
        <f t="shared" si="275"/>
        <v>-</v>
      </c>
      <c r="V235" s="516" t="str">
        <f t="shared" si="275"/>
        <v>-</v>
      </c>
      <c r="W235" s="516" t="str">
        <f t="shared" si="275"/>
        <v>-</v>
      </c>
      <c r="X235" s="516" t="str">
        <f t="shared" si="275"/>
        <v>-</v>
      </c>
      <c r="Y235" s="516" t="str">
        <f t="shared" si="275"/>
        <v>-</v>
      </c>
      <c r="Z235" s="516" t="str">
        <f t="shared" si="275"/>
        <v>-</v>
      </c>
      <c r="AA235" s="516" t="str">
        <f t="shared" si="275"/>
        <v>-</v>
      </c>
      <c r="AB235" s="516" t="str">
        <f t="shared" si="275"/>
        <v>-</v>
      </c>
      <c r="AC235" s="516" t="str">
        <f t="shared" si="275"/>
        <v>-</v>
      </c>
      <c r="AD235" s="516" t="str">
        <f t="shared" ref="AD235:AM241" si="276">IF(LEN(INDEX($I:$I,ROW()))=60,MID(INDEX($I:$I,ROW()),INDEX($4:$4,COLUMN())-25,1),"-")</f>
        <v>-</v>
      </c>
      <c r="AE235" s="516" t="str">
        <f t="shared" si="276"/>
        <v>-</v>
      </c>
      <c r="AF235" s="516" t="str">
        <f t="shared" si="276"/>
        <v>-</v>
      </c>
      <c r="AG235" s="516" t="str">
        <f t="shared" si="276"/>
        <v>-</v>
      </c>
      <c r="AH235" s="516" t="str">
        <f t="shared" si="276"/>
        <v>-</v>
      </c>
      <c r="AI235" s="516" t="str">
        <f t="shared" si="276"/>
        <v>-</v>
      </c>
      <c r="AJ235" s="516" t="str">
        <f t="shared" si="276"/>
        <v>-</v>
      </c>
      <c r="AK235" s="516" t="str">
        <f t="shared" si="276"/>
        <v>-</v>
      </c>
      <c r="AL235" s="516" t="str">
        <f t="shared" si="276"/>
        <v>-</v>
      </c>
      <c r="AM235" s="516" t="str">
        <f t="shared" si="276"/>
        <v>-</v>
      </c>
      <c r="AN235" s="516" t="str">
        <f t="shared" ref="AN235:AW241" si="277">IF(LEN(INDEX($I:$I,ROW()))=60,MID(INDEX($I:$I,ROW()),INDEX($4:$4,COLUMN())-25,1),"-")</f>
        <v>-</v>
      </c>
      <c r="AO235" s="516" t="str">
        <f t="shared" si="277"/>
        <v>-</v>
      </c>
      <c r="AP235" s="516" t="str">
        <f t="shared" si="277"/>
        <v>-</v>
      </c>
      <c r="AQ235" s="516" t="str">
        <f t="shared" si="277"/>
        <v>-</v>
      </c>
      <c r="AR235" s="516" t="str">
        <f t="shared" si="277"/>
        <v>-</v>
      </c>
      <c r="AS235" s="516" t="str">
        <f t="shared" si="277"/>
        <v>-</v>
      </c>
      <c r="AT235" s="516" t="str">
        <f t="shared" si="277"/>
        <v>-</v>
      </c>
      <c r="AU235" s="516" t="str">
        <f t="shared" si="277"/>
        <v>-</v>
      </c>
      <c r="AV235" s="516" t="str">
        <f t="shared" si="277"/>
        <v>-</v>
      </c>
      <c r="AW235" s="516" t="str">
        <f t="shared" si="277"/>
        <v>-</v>
      </c>
      <c r="AX235" s="516" t="str">
        <f t="shared" ref="AX235:BG241" si="278">IF(LEN(INDEX($I:$I,ROW()))=60,MID(INDEX($I:$I,ROW()),INDEX($4:$4,COLUMN())-25,1),"-")</f>
        <v>-</v>
      </c>
      <c r="AY235" s="516" t="str">
        <f t="shared" si="278"/>
        <v>-</v>
      </c>
      <c r="AZ235" s="516" t="str">
        <f t="shared" si="278"/>
        <v>-</v>
      </c>
      <c r="BA235" s="516" t="str">
        <f t="shared" si="278"/>
        <v>-</v>
      </c>
      <c r="BB235" s="516" t="str">
        <f t="shared" si="278"/>
        <v>-</v>
      </c>
      <c r="BC235" s="516" t="str">
        <f t="shared" si="278"/>
        <v>-</v>
      </c>
      <c r="BD235" s="516" t="str">
        <f t="shared" si="278"/>
        <v>-</v>
      </c>
      <c r="BE235" s="516" t="str">
        <f t="shared" si="278"/>
        <v>-</v>
      </c>
      <c r="BF235" s="516" t="str">
        <f t="shared" si="278"/>
        <v>-</v>
      </c>
      <c r="BG235" s="516" t="str">
        <f t="shared" si="278"/>
        <v>-</v>
      </c>
      <c r="BH235" s="516" t="str">
        <f t="shared" ref="BH235:BQ241" si="279">IF(LEN(INDEX($I:$I,ROW()))=60,MID(INDEX($I:$I,ROW()),INDEX($4:$4,COLUMN())-25,1),"-")</f>
        <v>-</v>
      </c>
      <c r="BI235" s="516" t="str">
        <f t="shared" si="279"/>
        <v>-</v>
      </c>
      <c r="BJ235" s="516" t="str">
        <f t="shared" si="279"/>
        <v>-</v>
      </c>
      <c r="BK235" s="516" t="str">
        <f t="shared" si="279"/>
        <v>-</v>
      </c>
      <c r="BL235" s="516" t="str">
        <f t="shared" si="279"/>
        <v>-</v>
      </c>
      <c r="BM235" s="516" t="str">
        <f t="shared" si="279"/>
        <v>-</v>
      </c>
      <c r="BN235" s="516" t="str">
        <f t="shared" si="279"/>
        <v>-</v>
      </c>
      <c r="BO235" s="516" t="str">
        <f t="shared" si="279"/>
        <v>-</v>
      </c>
      <c r="BP235" s="516" t="str">
        <f t="shared" si="279"/>
        <v>-</v>
      </c>
      <c r="BQ235" s="516" t="str">
        <f t="shared" si="279"/>
        <v>-</v>
      </c>
      <c r="BR235" s="516" t="str">
        <f t="shared" si="253"/>
        <v>-------</v>
      </c>
      <c r="BS235" s="516" t="str">
        <f t="shared" si="254"/>
        <v>-</v>
      </c>
      <c r="BT235" s="454" t="str">
        <f>IF(INDEX(BR:BR,ROW())&lt;&gt;"-------",VLOOKUP($BR235,'CS Protocol Def'!$B:$O,12,FALSE),"-")</f>
        <v>-</v>
      </c>
      <c r="BU235" s="454" t="str">
        <f>IF(INDEX(BR:BR,ROW())&lt;&gt;"-------",VLOOKUP(INDEX(BR:BR,ROW()),'CS Protocol Def'!$B:$O,13,FALSE),"-")</f>
        <v>-</v>
      </c>
      <c r="BV235" s="454" t="str">
        <f>IF(INDEX(BR:BR,ROW())&lt;&gt;"-------",VLOOKUP($BR235,'CS Protocol Def'!$B:$P,15,FALSE),"-")</f>
        <v>-</v>
      </c>
      <c r="BW235" s="455" t="str">
        <f t="shared" si="255"/>
        <v>-</v>
      </c>
      <c r="BX235" s="515" t="str">
        <f>IF(INDEX(BR:BR,ROW())&lt;&gt;"-------",VLOOKUP($BR235,'CS Protocol Def'!$B:$Q,16,FALSE),"-")</f>
        <v>-</v>
      </c>
      <c r="BY235" s="455" t="str">
        <f>IF(INDEX(BR:BR,ROW())&lt;&gt;"-------",VLOOKUP(TEXT(BIN2DEC(CONCATENATE(K235,L235,M235,N235,O235,P235,Q235,R235,S235,T235)),"#"),'Country Codes'!A:B,2,FALSE),"-")</f>
        <v>-</v>
      </c>
      <c r="BZ235" s="491" t="str">
        <f>IF(BT235=BZ$3,VLOOKUP(CONCATENATE(X235,Y235,Z235,AA235,AB235,AC235),Characters!$B$3:$F$41,5,FALSE)&amp;
VLOOKUP(CONCATENATE(AD235,AE235,AF235,AG235,AH235,AI235),Characters!$B$3:$F$41,5,FALSE)&amp;
VLOOKUP(CONCATENATE(AJ235,AK235,AL235,AM235,AN235,AO235),Characters!$B$3:$F$41,5,FALSE)&amp;
VLOOKUP(CONCATENATE(AP235,AQ235,AR235,AS235,AT235,AU235),Characters!$B$3:$F$41,5,FALSE)&amp;
VLOOKUP(CONCATENATE(AV235,AW235,AX235,AY235,AZ235,BA235),Characters!$B$3:$F$41,5,FALSE)&amp;
VLOOKUP(CONCATENATE(BB235,BC235,BD235,BE235,BF235,BG235),Characters!$B$3:$F$41,5,FALSE)&amp;
VLOOKUP(CONCATENATE(BH235,BI235,BJ235,BK235,BL235,BM235),Characters!$B$3:$F$41,5,FALSE),"-")</f>
        <v>-</v>
      </c>
      <c r="CA235" s="471" t="str">
        <f t="shared" si="223"/>
        <v>-</v>
      </c>
      <c r="CB235" s="473" t="str">
        <f t="shared" si="224"/>
        <v>-</v>
      </c>
      <c r="CC235" s="475" t="str">
        <f t="shared" si="225"/>
        <v>-</v>
      </c>
      <c r="CD235" s="476" t="str">
        <f t="shared" si="226"/>
        <v>-</v>
      </c>
      <c r="CE235" s="476" t="str">
        <f t="shared" si="227"/>
        <v>-</v>
      </c>
      <c r="CF235" s="476" t="str">
        <f t="shared" si="228"/>
        <v>-</v>
      </c>
      <c r="CG235" s="476" t="str">
        <f t="shared" si="229"/>
        <v>-</v>
      </c>
      <c r="CH235" s="478" t="str">
        <f t="shared" si="230"/>
        <v>-</v>
      </c>
      <c r="CI235" s="480" t="str">
        <f t="shared" si="231"/>
        <v>-</v>
      </c>
      <c r="CJ235" s="480" t="str">
        <f t="shared" si="232"/>
        <v>-</v>
      </c>
      <c r="CK235" s="480" t="str">
        <f t="shared" si="233"/>
        <v>-</v>
      </c>
      <c r="CL235" s="480" t="str">
        <f t="shared" si="234"/>
        <v>-</v>
      </c>
      <c r="CM235" s="482" t="str">
        <f t="shared" si="235"/>
        <v>-</v>
      </c>
      <c r="CN235" s="483" t="str">
        <f t="shared" si="236"/>
        <v>-</v>
      </c>
      <c r="CO235" s="483" t="str">
        <f t="shared" si="237"/>
        <v>-</v>
      </c>
      <c r="CP235" s="483" t="str">
        <f t="shared" si="238"/>
        <v>-</v>
      </c>
      <c r="CQ235" s="493" t="str">
        <f t="shared" si="239"/>
        <v>-</v>
      </c>
      <c r="CR235" s="487" t="str">
        <f t="shared" si="240"/>
        <v>-</v>
      </c>
      <c r="CS235" s="490" t="str">
        <f t="shared" si="241"/>
        <v>-</v>
      </c>
      <c r="CT235" s="485" t="str">
        <f t="shared" si="242"/>
        <v>-</v>
      </c>
      <c r="CU235" s="485" t="str">
        <f t="shared" si="243"/>
        <v>-</v>
      </c>
      <c r="CV235" s="489" t="str">
        <f t="shared" si="244"/>
        <v>-</v>
      </c>
    </row>
    <row r="236" spans="6:100" x14ac:dyDescent="0.2">
      <c r="F236" s="495" t="str">
        <f t="shared" si="222"/>
        <v>-</v>
      </c>
      <c r="G236" s="495">
        <f t="shared" si="251"/>
        <v>0</v>
      </c>
      <c r="I236" s="456" t="str">
        <f t="shared" si="252"/>
        <v>-</v>
      </c>
      <c r="J236" s="516" t="str">
        <f t="shared" si="274"/>
        <v>-</v>
      </c>
      <c r="K236" s="516" t="str">
        <f t="shared" si="274"/>
        <v>-</v>
      </c>
      <c r="L236" s="516" t="str">
        <f t="shared" si="274"/>
        <v>-</v>
      </c>
      <c r="M236" s="516" t="str">
        <f t="shared" si="274"/>
        <v>-</v>
      </c>
      <c r="N236" s="516" t="str">
        <f t="shared" si="274"/>
        <v>-</v>
      </c>
      <c r="O236" s="516" t="str">
        <f t="shared" si="274"/>
        <v>-</v>
      </c>
      <c r="P236" s="516" t="str">
        <f t="shared" si="274"/>
        <v>-</v>
      </c>
      <c r="Q236" s="516" t="str">
        <f t="shared" si="274"/>
        <v>-</v>
      </c>
      <c r="R236" s="516" t="str">
        <f t="shared" si="274"/>
        <v>-</v>
      </c>
      <c r="S236" s="516" t="str">
        <f t="shared" si="274"/>
        <v>-</v>
      </c>
      <c r="T236" s="516" t="str">
        <f t="shared" si="275"/>
        <v>-</v>
      </c>
      <c r="U236" s="516" t="str">
        <f t="shared" si="275"/>
        <v>-</v>
      </c>
      <c r="V236" s="516" t="str">
        <f t="shared" si="275"/>
        <v>-</v>
      </c>
      <c r="W236" s="516" t="str">
        <f t="shared" si="275"/>
        <v>-</v>
      </c>
      <c r="X236" s="516" t="str">
        <f t="shared" si="275"/>
        <v>-</v>
      </c>
      <c r="Y236" s="516" t="str">
        <f t="shared" si="275"/>
        <v>-</v>
      </c>
      <c r="Z236" s="516" t="str">
        <f t="shared" si="275"/>
        <v>-</v>
      </c>
      <c r="AA236" s="516" t="str">
        <f t="shared" si="275"/>
        <v>-</v>
      </c>
      <c r="AB236" s="516" t="str">
        <f t="shared" si="275"/>
        <v>-</v>
      </c>
      <c r="AC236" s="516" t="str">
        <f t="shared" si="275"/>
        <v>-</v>
      </c>
      <c r="AD236" s="516" t="str">
        <f t="shared" si="276"/>
        <v>-</v>
      </c>
      <c r="AE236" s="516" t="str">
        <f t="shared" si="276"/>
        <v>-</v>
      </c>
      <c r="AF236" s="516" t="str">
        <f t="shared" si="276"/>
        <v>-</v>
      </c>
      <c r="AG236" s="516" t="str">
        <f t="shared" si="276"/>
        <v>-</v>
      </c>
      <c r="AH236" s="516" t="str">
        <f t="shared" si="276"/>
        <v>-</v>
      </c>
      <c r="AI236" s="516" t="str">
        <f t="shared" si="276"/>
        <v>-</v>
      </c>
      <c r="AJ236" s="516" t="str">
        <f t="shared" si="276"/>
        <v>-</v>
      </c>
      <c r="AK236" s="516" t="str">
        <f t="shared" si="276"/>
        <v>-</v>
      </c>
      <c r="AL236" s="516" t="str">
        <f t="shared" si="276"/>
        <v>-</v>
      </c>
      <c r="AM236" s="516" t="str">
        <f t="shared" si="276"/>
        <v>-</v>
      </c>
      <c r="AN236" s="516" t="str">
        <f t="shared" si="277"/>
        <v>-</v>
      </c>
      <c r="AO236" s="516" t="str">
        <f t="shared" si="277"/>
        <v>-</v>
      </c>
      <c r="AP236" s="516" t="str">
        <f t="shared" si="277"/>
        <v>-</v>
      </c>
      <c r="AQ236" s="516" t="str">
        <f t="shared" si="277"/>
        <v>-</v>
      </c>
      <c r="AR236" s="516" t="str">
        <f t="shared" si="277"/>
        <v>-</v>
      </c>
      <c r="AS236" s="516" t="str">
        <f t="shared" si="277"/>
        <v>-</v>
      </c>
      <c r="AT236" s="516" t="str">
        <f t="shared" si="277"/>
        <v>-</v>
      </c>
      <c r="AU236" s="516" t="str">
        <f t="shared" si="277"/>
        <v>-</v>
      </c>
      <c r="AV236" s="516" t="str">
        <f t="shared" si="277"/>
        <v>-</v>
      </c>
      <c r="AW236" s="516" t="str">
        <f t="shared" si="277"/>
        <v>-</v>
      </c>
      <c r="AX236" s="516" t="str">
        <f t="shared" si="278"/>
        <v>-</v>
      </c>
      <c r="AY236" s="516" t="str">
        <f t="shared" si="278"/>
        <v>-</v>
      </c>
      <c r="AZ236" s="516" t="str">
        <f t="shared" si="278"/>
        <v>-</v>
      </c>
      <c r="BA236" s="516" t="str">
        <f t="shared" si="278"/>
        <v>-</v>
      </c>
      <c r="BB236" s="516" t="str">
        <f t="shared" si="278"/>
        <v>-</v>
      </c>
      <c r="BC236" s="516" t="str">
        <f t="shared" si="278"/>
        <v>-</v>
      </c>
      <c r="BD236" s="516" t="str">
        <f t="shared" si="278"/>
        <v>-</v>
      </c>
      <c r="BE236" s="516" t="str">
        <f t="shared" si="278"/>
        <v>-</v>
      </c>
      <c r="BF236" s="516" t="str">
        <f t="shared" si="278"/>
        <v>-</v>
      </c>
      <c r="BG236" s="516" t="str">
        <f t="shared" si="278"/>
        <v>-</v>
      </c>
      <c r="BH236" s="516" t="str">
        <f t="shared" si="279"/>
        <v>-</v>
      </c>
      <c r="BI236" s="516" t="str">
        <f t="shared" si="279"/>
        <v>-</v>
      </c>
      <c r="BJ236" s="516" t="str">
        <f t="shared" si="279"/>
        <v>-</v>
      </c>
      <c r="BK236" s="516" t="str">
        <f t="shared" si="279"/>
        <v>-</v>
      </c>
      <c r="BL236" s="516" t="str">
        <f t="shared" si="279"/>
        <v>-</v>
      </c>
      <c r="BM236" s="516" t="str">
        <f t="shared" si="279"/>
        <v>-</v>
      </c>
      <c r="BN236" s="516" t="str">
        <f t="shared" si="279"/>
        <v>-</v>
      </c>
      <c r="BO236" s="516" t="str">
        <f t="shared" si="279"/>
        <v>-</v>
      </c>
      <c r="BP236" s="516" t="str">
        <f t="shared" si="279"/>
        <v>-</v>
      </c>
      <c r="BQ236" s="516" t="str">
        <f t="shared" si="279"/>
        <v>-</v>
      </c>
      <c r="BR236" s="516" t="str">
        <f t="shared" si="253"/>
        <v>-------</v>
      </c>
      <c r="BS236" s="516" t="str">
        <f t="shared" si="254"/>
        <v>-</v>
      </c>
      <c r="BT236" s="454" t="str">
        <f>IF(INDEX(BR:BR,ROW())&lt;&gt;"-------",VLOOKUP($BR236,'CS Protocol Def'!$B:$O,12,FALSE),"-")</f>
        <v>-</v>
      </c>
      <c r="BU236" s="454" t="str">
        <f>IF(INDEX(BR:BR,ROW())&lt;&gt;"-------",VLOOKUP(INDEX(BR:BR,ROW()),'CS Protocol Def'!$B:$O,13,FALSE),"-")</f>
        <v>-</v>
      </c>
      <c r="BV236" s="454" t="str">
        <f>IF(INDEX(BR:BR,ROW())&lt;&gt;"-------",VLOOKUP($BR236,'CS Protocol Def'!$B:$P,15,FALSE),"-")</f>
        <v>-</v>
      </c>
      <c r="BW236" s="455" t="str">
        <f t="shared" si="255"/>
        <v>-</v>
      </c>
      <c r="BX236" s="515" t="str">
        <f>IF(INDEX(BR:BR,ROW())&lt;&gt;"-------",VLOOKUP($BR236,'CS Protocol Def'!$B:$Q,16,FALSE),"-")</f>
        <v>-</v>
      </c>
      <c r="BY236" s="455" t="str">
        <f>IF(INDEX(BR:BR,ROW())&lt;&gt;"-------",VLOOKUP(TEXT(BIN2DEC(CONCATENATE(K236,L236,M236,N236,O236,P236,Q236,R236,S236,T236)),"#"),'Country Codes'!A:B,2,FALSE),"-")</f>
        <v>-</v>
      </c>
      <c r="BZ236" s="491" t="str">
        <f>IF(BT236=BZ$3,VLOOKUP(CONCATENATE(X236,Y236,Z236,AA236,AB236,AC236),Characters!$B$3:$F$41,5,FALSE)&amp;
VLOOKUP(CONCATENATE(AD236,AE236,AF236,AG236,AH236,AI236),Characters!$B$3:$F$41,5,FALSE)&amp;
VLOOKUP(CONCATENATE(AJ236,AK236,AL236,AM236,AN236,AO236),Characters!$B$3:$F$41,5,FALSE)&amp;
VLOOKUP(CONCATENATE(AP236,AQ236,AR236,AS236,AT236,AU236),Characters!$B$3:$F$41,5,FALSE)&amp;
VLOOKUP(CONCATENATE(AV236,AW236,AX236,AY236,AZ236,BA236),Characters!$B$3:$F$41,5,FALSE)&amp;
VLOOKUP(CONCATENATE(BB236,BC236,BD236,BE236,BF236,BG236),Characters!$B$3:$F$41,5,FALSE)&amp;
VLOOKUP(CONCATENATE(BH236,BI236,BJ236,BK236,BL236,BM236),Characters!$B$3:$F$41,5,FALSE),"-")</f>
        <v>-</v>
      </c>
      <c r="CA236" s="471" t="str">
        <f t="shared" si="223"/>
        <v>-</v>
      </c>
      <c r="CB236" s="473" t="str">
        <f t="shared" si="224"/>
        <v>-</v>
      </c>
      <c r="CC236" s="475" t="str">
        <f t="shared" si="225"/>
        <v>-</v>
      </c>
      <c r="CD236" s="476" t="str">
        <f t="shared" si="226"/>
        <v>-</v>
      </c>
      <c r="CE236" s="476" t="str">
        <f t="shared" si="227"/>
        <v>-</v>
      </c>
      <c r="CF236" s="476" t="str">
        <f t="shared" si="228"/>
        <v>-</v>
      </c>
      <c r="CG236" s="476" t="str">
        <f t="shared" si="229"/>
        <v>-</v>
      </c>
      <c r="CH236" s="478" t="str">
        <f t="shared" si="230"/>
        <v>-</v>
      </c>
      <c r="CI236" s="480" t="str">
        <f t="shared" si="231"/>
        <v>-</v>
      </c>
      <c r="CJ236" s="480" t="str">
        <f t="shared" si="232"/>
        <v>-</v>
      </c>
      <c r="CK236" s="480" t="str">
        <f t="shared" si="233"/>
        <v>-</v>
      </c>
      <c r="CL236" s="480" t="str">
        <f t="shared" si="234"/>
        <v>-</v>
      </c>
      <c r="CM236" s="482" t="str">
        <f t="shared" si="235"/>
        <v>-</v>
      </c>
      <c r="CN236" s="483" t="str">
        <f t="shared" si="236"/>
        <v>-</v>
      </c>
      <c r="CO236" s="483" t="str">
        <f t="shared" si="237"/>
        <v>-</v>
      </c>
      <c r="CP236" s="483" t="str">
        <f t="shared" si="238"/>
        <v>-</v>
      </c>
      <c r="CQ236" s="493" t="str">
        <f t="shared" si="239"/>
        <v>-</v>
      </c>
      <c r="CR236" s="487" t="str">
        <f t="shared" si="240"/>
        <v>-</v>
      </c>
      <c r="CS236" s="490" t="str">
        <f t="shared" si="241"/>
        <v>-</v>
      </c>
      <c r="CT236" s="485" t="str">
        <f t="shared" si="242"/>
        <v>-</v>
      </c>
      <c r="CU236" s="485" t="str">
        <f t="shared" si="243"/>
        <v>-</v>
      </c>
      <c r="CV236" s="489" t="str">
        <f t="shared" si="244"/>
        <v>-</v>
      </c>
    </row>
    <row r="237" spans="6:100" x14ac:dyDescent="0.2">
      <c r="F237" s="495" t="str">
        <f t="shared" si="222"/>
        <v>-</v>
      </c>
      <c r="G237" s="495">
        <f t="shared" si="251"/>
        <v>0</v>
      </c>
      <c r="I237" s="456" t="str">
        <f t="shared" si="252"/>
        <v>-</v>
      </c>
      <c r="J237" s="516" t="str">
        <f t="shared" si="274"/>
        <v>-</v>
      </c>
      <c r="K237" s="516" t="str">
        <f t="shared" si="274"/>
        <v>-</v>
      </c>
      <c r="L237" s="516" t="str">
        <f t="shared" si="274"/>
        <v>-</v>
      </c>
      <c r="M237" s="516" t="str">
        <f t="shared" si="274"/>
        <v>-</v>
      </c>
      <c r="N237" s="516" t="str">
        <f t="shared" si="274"/>
        <v>-</v>
      </c>
      <c r="O237" s="516" t="str">
        <f t="shared" si="274"/>
        <v>-</v>
      </c>
      <c r="P237" s="516" t="str">
        <f t="shared" si="274"/>
        <v>-</v>
      </c>
      <c r="Q237" s="516" t="str">
        <f t="shared" si="274"/>
        <v>-</v>
      </c>
      <c r="R237" s="516" t="str">
        <f t="shared" si="274"/>
        <v>-</v>
      </c>
      <c r="S237" s="516" t="str">
        <f t="shared" si="274"/>
        <v>-</v>
      </c>
      <c r="T237" s="516" t="str">
        <f t="shared" si="275"/>
        <v>-</v>
      </c>
      <c r="U237" s="516" t="str">
        <f t="shared" si="275"/>
        <v>-</v>
      </c>
      <c r="V237" s="516" t="str">
        <f t="shared" si="275"/>
        <v>-</v>
      </c>
      <c r="W237" s="516" t="str">
        <f t="shared" si="275"/>
        <v>-</v>
      </c>
      <c r="X237" s="516" t="str">
        <f t="shared" si="275"/>
        <v>-</v>
      </c>
      <c r="Y237" s="516" t="str">
        <f t="shared" si="275"/>
        <v>-</v>
      </c>
      <c r="Z237" s="516" t="str">
        <f t="shared" si="275"/>
        <v>-</v>
      </c>
      <c r="AA237" s="516" t="str">
        <f t="shared" si="275"/>
        <v>-</v>
      </c>
      <c r="AB237" s="516" t="str">
        <f t="shared" si="275"/>
        <v>-</v>
      </c>
      <c r="AC237" s="516" t="str">
        <f t="shared" si="275"/>
        <v>-</v>
      </c>
      <c r="AD237" s="516" t="str">
        <f t="shared" si="276"/>
        <v>-</v>
      </c>
      <c r="AE237" s="516" t="str">
        <f t="shared" si="276"/>
        <v>-</v>
      </c>
      <c r="AF237" s="516" t="str">
        <f t="shared" si="276"/>
        <v>-</v>
      </c>
      <c r="AG237" s="516" t="str">
        <f t="shared" si="276"/>
        <v>-</v>
      </c>
      <c r="AH237" s="516" t="str">
        <f t="shared" si="276"/>
        <v>-</v>
      </c>
      <c r="AI237" s="516" t="str">
        <f t="shared" si="276"/>
        <v>-</v>
      </c>
      <c r="AJ237" s="516" t="str">
        <f t="shared" si="276"/>
        <v>-</v>
      </c>
      <c r="AK237" s="516" t="str">
        <f t="shared" si="276"/>
        <v>-</v>
      </c>
      <c r="AL237" s="516" t="str">
        <f t="shared" si="276"/>
        <v>-</v>
      </c>
      <c r="AM237" s="516" t="str">
        <f t="shared" si="276"/>
        <v>-</v>
      </c>
      <c r="AN237" s="516" t="str">
        <f t="shared" si="277"/>
        <v>-</v>
      </c>
      <c r="AO237" s="516" t="str">
        <f t="shared" si="277"/>
        <v>-</v>
      </c>
      <c r="AP237" s="516" t="str">
        <f t="shared" si="277"/>
        <v>-</v>
      </c>
      <c r="AQ237" s="516" t="str">
        <f t="shared" si="277"/>
        <v>-</v>
      </c>
      <c r="AR237" s="516" t="str">
        <f t="shared" si="277"/>
        <v>-</v>
      </c>
      <c r="AS237" s="516" t="str">
        <f t="shared" si="277"/>
        <v>-</v>
      </c>
      <c r="AT237" s="516" t="str">
        <f t="shared" si="277"/>
        <v>-</v>
      </c>
      <c r="AU237" s="516" t="str">
        <f t="shared" si="277"/>
        <v>-</v>
      </c>
      <c r="AV237" s="516" t="str">
        <f t="shared" si="277"/>
        <v>-</v>
      </c>
      <c r="AW237" s="516" t="str">
        <f t="shared" si="277"/>
        <v>-</v>
      </c>
      <c r="AX237" s="516" t="str">
        <f t="shared" si="278"/>
        <v>-</v>
      </c>
      <c r="AY237" s="516" t="str">
        <f t="shared" si="278"/>
        <v>-</v>
      </c>
      <c r="AZ237" s="516" t="str">
        <f t="shared" si="278"/>
        <v>-</v>
      </c>
      <c r="BA237" s="516" t="str">
        <f t="shared" si="278"/>
        <v>-</v>
      </c>
      <c r="BB237" s="516" t="str">
        <f t="shared" si="278"/>
        <v>-</v>
      </c>
      <c r="BC237" s="516" t="str">
        <f t="shared" si="278"/>
        <v>-</v>
      </c>
      <c r="BD237" s="516" t="str">
        <f t="shared" si="278"/>
        <v>-</v>
      </c>
      <c r="BE237" s="516" t="str">
        <f t="shared" si="278"/>
        <v>-</v>
      </c>
      <c r="BF237" s="516" t="str">
        <f t="shared" si="278"/>
        <v>-</v>
      </c>
      <c r="BG237" s="516" t="str">
        <f t="shared" si="278"/>
        <v>-</v>
      </c>
      <c r="BH237" s="516" t="str">
        <f t="shared" si="279"/>
        <v>-</v>
      </c>
      <c r="BI237" s="516" t="str">
        <f t="shared" si="279"/>
        <v>-</v>
      </c>
      <c r="BJ237" s="516" t="str">
        <f t="shared" si="279"/>
        <v>-</v>
      </c>
      <c r="BK237" s="516" t="str">
        <f t="shared" si="279"/>
        <v>-</v>
      </c>
      <c r="BL237" s="516" t="str">
        <f t="shared" si="279"/>
        <v>-</v>
      </c>
      <c r="BM237" s="516" t="str">
        <f t="shared" si="279"/>
        <v>-</v>
      </c>
      <c r="BN237" s="516" t="str">
        <f t="shared" si="279"/>
        <v>-</v>
      </c>
      <c r="BO237" s="516" t="str">
        <f t="shared" si="279"/>
        <v>-</v>
      </c>
      <c r="BP237" s="516" t="str">
        <f t="shared" si="279"/>
        <v>-</v>
      </c>
      <c r="BQ237" s="516" t="str">
        <f t="shared" si="279"/>
        <v>-</v>
      </c>
      <c r="BR237" s="516" t="str">
        <f t="shared" si="253"/>
        <v>-------</v>
      </c>
      <c r="BS237" s="516" t="str">
        <f t="shared" si="254"/>
        <v>-</v>
      </c>
      <c r="BT237" s="454" t="str">
        <f>IF(INDEX(BR:BR,ROW())&lt;&gt;"-------",VLOOKUP($BR237,'CS Protocol Def'!$B:$O,12,FALSE),"-")</f>
        <v>-</v>
      </c>
      <c r="BU237" s="454" t="str">
        <f>IF(INDEX(BR:BR,ROW())&lt;&gt;"-------",VLOOKUP(INDEX(BR:BR,ROW()),'CS Protocol Def'!$B:$O,13,FALSE),"-")</f>
        <v>-</v>
      </c>
      <c r="BV237" s="454" t="str">
        <f>IF(INDEX(BR:BR,ROW())&lt;&gt;"-------",VLOOKUP($BR237,'CS Protocol Def'!$B:$P,15,FALSE),"-")</f>
        <v>-</v>
      </c>
      <c r="BW237" s="455" t="str">
        <f t="shared" si="255"/>
        <v>-</v>
      </c>
      <c r="BX237" s="515" t="str">
        <f>IF(INDEX(BR:BR,ROW())&lt;&gt;"-------",VLOOKUP($BR237,'CS Protocol Def'!$B:$Q,16,FALSE),"-")</f>
        <v>-</v>
      </c>
      <c r="BY237" s="455" t="str">
        <f>IF(INDEX(BR:BR,ROW())&lt;&gt;"-------",VLOOKUP(TEXT(BIN2DEC(CONCATENATE(K237,L237,M237,N237,O237,P237,Q237,R237,S237,T237)),"#"),'Country Codes'!A:B,2,FALSE),"-")</f>
        <v>-</v>
      </c>
      <c r="BZ237" s="491" t="str">
        <f>IF(BT237=BZ$3,VLOOKUP(CONCATENATE(X237,Y237,Z237,AA237,AB237,AC237),Characters!$B$3:$F$41,5,FALSE)&amp;
VLOOKUP(CONCATENATE(AD237,AE237,AF237,AG237,AH237,AI237),Characters!$B$3:$F$41,5,FALSE)&amp;
VLOOKUP(CONCATENATE(AJ237,AK237,AL237,AM237,AN237,AO237),Characters!$B$3:$F$41,5,FALSE)&amp;
VLOOKUP(CONCATENATE(AP237,AQ237,AR237,AS237,AT237,AU237),Characters!$B$3:$F$41,5,FALSE)&amp;
VLOOKUP(CONCATENATE(AV237,AW237,AX237,AY237,AZ237,BA237),Characters!$B$3:$F$41,5,FALSE)&amp;
VLOOKUP(CONCATENATE(BB237,BC237,BD237,BE237,BF237,BG237),Characters!$B$3:$F$41,5,FALSE)&amp;
VLOOKUP(CONCATENATE(BH237,BI237,BJ237,BK237,BL237,BM237),Characters!$B$3:$F$41,5,FALSE),"-")</f>
        <v>-</v>
      </c>
      <c r="CA237" s="471" t="str">
        <f t="shared" si="223"/>
        <v>-</v>
      </c>
      <c r="CB237" s="473" t="str">
        <f t="shared" si="224"/>
        <v>-</v>
      </c>
      <c r="CC237" s="475" t="str">
        <f t="shared" si="225"/>
        <v>-</v>
      </c>
      <c r="CD237" s="476" t="str">
        <f t="shared" si="226"/>
        <v>-</v>
      </c>
      <c r="CE237" s="476" t="str">
        <f t="shared" si="227"/>
        <v>-</v>
      </c>
      <c r="CF237" s="476" t="str">
        <f t="shared" si="228"/>
        <v>-</v>
      </c>
      <c r="CG237" s="476" t="str">
        <f t="shared" si="229"/>
        <v>-</v>
      </c>
      <c r="CH237" s="478" t="str">
        <f t="shared" si="230"/>
        <v>-</v>
      </c>
      <c r="CI237" s="480" t="str">
        <f t="shared" si="231"/>
        <v>-</v>
      </c>
      <c r="CJ237" s="480" t="str">
        <f t="shared" si="232"/>
        <v>-</v>
      </c>
      <c r="CK237" s="480" t="str">
        <f t="shared" si="233"/>
        <v>-</v>
      </c>
      <c r="CL237" s="480" t="str">
        <f t="shared" si="234"/>
        <v>-</v>
      </c>
      <c r="CM237" s="482" t="str">
        <f t="shared" si="235"/>
        <v>-</v>
      </c>
      <c r="CN237" s="483" t="str">
        <f t="shared" si="236"/>
        <v>-</v>
      </c>
      <c r="CO237" s="483" t="str">
        <f t="shared" si="237"/>
        <v>-</v>
      </c>
      <c r="CP237" s="483" t="str">
        <f t="shared" si="238"/>
        <v>-</v>
      </c>
      <c r="CQ237" s="493" t="str">
        <f t="shared" si="239"/>
        <v>-</v>
      </c>
      <c r="CR237" s="487" t="str">
        <f t="shared" si="240"/>
        <v>-</v>
      </c>
      <c r="CS237" s="490" t="str">
        <f t="shared" si="241"/>
        <v>-</v>
      </c>
      <c r="CT237" s="485" t="str">
        <f t="shared" si="242"/>
        <v>-</v>
      </c>
      <c r="CU237" s="485" t="str">
        <f t="shared" si="243"/>
        <v>-</v>
      </c>
      <c r="CV237" s="489" t="str">
        <f t="shared" si="244"/>
        <v>-</v>
      </c>
    </row>
    <row r="238" spans="6:100" x14ac:dyDescent="0.2">
      <c r="F238" s="495" t="str">
        <f t="shared" si="222"/>
        <v>-</v>
      </c>
      <c r="G238" s="495">
        <f t="shared" si="251"/>
        <v>0</v>
      </c>
      <c r="I238" s="456" t="str">
        <f t="shared" si="252"/>
        <v>-</v>
      </c>
      <c r="J238" s="516" t="str">
        <f t="shared" si="274"/>
        <v>-</v>
      </c>
      <c r="K238" s="516" t="str">
        <f t="shared" si="274"/>
        <v>-</v>
      </c>
      <c r="L238" s="516" t="str">
        <f t="shared" si="274"/>
        <v>-</v>
      </c>
      <c r="M238" s="516" t="str">
        <f t="shared" si="274"/>
        <v>-</v>
      </c>
      <c r="N238" s="516" t="str">
        <f t="shared" si="274"/>
        <v>-</v>
      </c>
      <c r="O238" s="516" t="str">
        <f t="shared" si="274"/>
        <v>-</v>
      </c>
      <c r="P238" s="516" t="str">
        <f t="shared" si="274"/>
        <v>-</v>
      </c>
      <c r="Q238" s="516" t="str">
        <f t="shared" si="274"/>
        <v>-</v>
      </c>
      <c r="R238" s="516" t="str">
        <f t="shared" si="274"/>
        <v>-</v>
      </c>
      <c r="S238" s="516" t="str">
        <f t="shared" si="274"/>
        <v>-</v>
      </c>
      <c r="T238" s="516" t="str">
        <f t="shared" si="275"/>
        <v>-</v>
      </c>
      <c r="U238" s="516" t="str">
        <f t="shared" si="275"/>
        <v>-</v>
      </c>
      <c r="V238" s="516" t="str">
        <f t="shared" si="275"/>
        <v>-</v>
      </c>
      <c r="W238" s="516" t="str">
        <f t="shared" si="275"/>
        <v>-</v>
      </c>
      <c r="X238" s="516" t="str">
        <f t="shared" si="275"/>
        <v>-</v>
      </c>
      <c r="Y238" s="516" t="str">
        <f t="shared" si="275"/>
        <v>-</v>
      </c>
      <c r="Z238" s="516" t="str">
        <f t="shared" si="275"/>
        <v>-</v>
      </c>
      <c r="AA238" s="516" t="str">
        <f t="shared" si="275"/>
        <v>-</v>
      </c>
      <c r="AB238" s="516" t="str">
        <f t="shared" si="275"/>
        <v>-</v>
      </c>
      <c r="AC238" s="516" t="str">
        <f t="shared" si="275"/>
        <v>-</v>
      </c>
      <c r="AD238" s="516" t="str">
        <f t="shared" si="276"/>
        <v>-</v>
      </c>
      <c r="AE238" s="516" t="str">
        <f t="shared" si="276"/>
        <v>-</v>
      </c>
      <c r="AF238" s="516" t="str">
        <f t="shared" si="276"/>
        <v>-</v>
      </c>
      <c r="AG238" s="516" t="str">
        <f t="shared" si="276"/>
        <v>-</v>
      </c>
      <c r="AH238" s="516" t="str">
        <f t="shared" si="276"/>
        <v>-</v>
      </c>
      <c r="AI238" s="516" t="str">
        <f t="shared" si="276"/>
        <v>-</v>
      </c>
      <c r="AJ238" s="516" t="str">
        <f t="shared" si="276"/>
        <v>-</v>
      </c>
      <c r="AK238" s="516" t="str">
        <f t="shared" si="276"/>
        <v>-</v>
      </c>
      <c r="AL238" s="516" t="str">
        <f t="shared" si="276"/>
        <v>-</v>
      </c>
      <c r="AM238" s="516" t="str">
        <f t="shared" si="276"/>
        <v>-</v>
      </c>
      <c r="AN238" s="516" t="str">
        <f t="shared" si="277"/>
        <v>-</v>
      </c>
      <c r="AO238" s="516" t="str">
        <f t="shared" si="277"/>
        <v>-</v>
      </c>
      <c r="AP238" s="516" t="str">
        <f t="shared" si="277"/>
        <v>-</v>
      </c>
      <c r="AQ238" s="516" t="str">
        <f t="shared" si="277"/>
        <v>-</v>
      </c>
      <c r="AR238" s="516" t="str">
        <f t="shared" si="277"/>
        <v>-</v>
      </c>
      <c r="AS238" s="516" t="str">
        <f t="shared" si="277"/>
        <v>-</v>
      </c>
      <c r="AT238" s="516" t="str">
        <f t="shared" si="277"/>
        <v>-</v>
      </c>
      <c r="AU238" s="516" t="str">
        <f t="shared" si="277"/>
        <v>-</v>
      </c>
      <c r="AV238" s="516" t="str">
        <f t="shared" si="277"/>
        <v>-</v>
      </c>
      <c r="AW238" s="516" t="str">
        <f t="shared" si="277"/>
        <v>-</v>
      </c>
      <c r="AX238" s="516" t="str">
        <f t="shared" si="278"/>
        <v>-</v>
      </c>
      <c r="AY238" s="516" t="str">
        <f t="shared" si="278"/>
        <v>-</v>
      </c>
      <c r="AZ238" s="516" t="str">
        <f t="shared" si="278"/>
        <v>-</v>
      </c>
      <c r="BA238" s="516" t="str">
        <f t="shared" si="278"/>
        <v>-</v>
      </c>
      <c r="BB238" s="516" t="str">
        <f t="shared" si="278"/>
        <v>-</v>
      </c>
      <c r="BC238" s="516" t="str">
        <f t="shared" si="278"/>
        <v>-</v>
      </c>
      <c r="BD238" s="516" t="str">
        <f t="shared" si="278"/>
        <v>-</v>
      </c>
      <c r="BE238" s="516" t="str">
        <f t="shared" si="278"/>
        <v>-</v>
      </c>
      <c r="BF238" s="516" t="str">
        <f t="shared" si="278"/>
        <v>-</v>
      </c>
      <c r="BG238" s="516" t="str">
        <f t="shared" si="278"/>
        <v>-</v>
      </c>
      <c r="BH238" s="516" t="str">
        <f t="shared" si="279"/>
        <v>-</v>
      </c>
      <c r="BI238" s="516" t="str">
        <f t="shared" si="279"/>
        <v>-</v>
      </c>
      <c r="BJ238" s="516" t="str">
        <f t="shared" si="279"/>
        <v>-</v>
      </c>
      <c r="BK238" s="516" t="str">
        <f t="shared" si="279"/>
        <v>-</v>
      </c>
      <c r="BL238" s="516" t="str">
        <f t="shared" si="279"/>
        <v>-</v>
      </c>
      <c r="BM238" s="516" t="str">
        <f t="shared" si="279"/>
        <v>-</v>
      </c>
      <c r="BN238" s="516" t="str">
        <f t="shared" si="279"/>
        <v>-</v>
      </c>
      <c r="BO238" s="516" t="str">
        <f t="shared" si="279"/>
        <v>-</v>
      </c>
      <c r="BP238" s="516" t="str">
        <f t="shared" si="279"/>
        <v>-</v>
      </c>
      <c r="BQ238" s="516" t="str">
        <f t="shared" si="279"/>
        <v>-</v>
      </c>
      <c r="BR238" s="516" t="str">
        <f t="shared" si="253"/>
        <v>-------</v>
      </c>
      <c r="BS238" s="516" t="str">
        <f t="shared" si="254"/>
        <v>-</v>
      </c>
      <c r="BT238" s="454" t="str">
        <f>IF(INDEX(BR:BR,ROW())&lt;&gt;"-------",VLOOKUP($BR238,'CS Protocol Def'!$B:$O,12,FALSE),"-")</f>
        <v>-</v>
      </c>
      <c r="BU238" s="454" t="str">
        <f>IF(INDEX(BR:BR,ROW())&lt;&gt;"-------",VLOOKUP(INDEX(BR:BR,ROW()),'CS Protocol Def'!$B:$O,13,FALSE),"-")</f>
        <v>-</v>
      </c>
      <c r="BV238" s="454" t="str">
        <f>IF(INDEX(BR:BR,ROW())&lt;&gt;"-------",VLOOKUP($BR238,'CS Protocol Def'!$B:$P,15,FALSE),"-")</f>
        <v>-</v>
      </c>
      <c r="BW238" s="455" t="str">
        <f t="shared" si="255"/>
        <v>-</v>
      </c>
      <c r="BX238" s="515" t="str">
        <f>IF(INDEX(BR:BR,ROW())&lt;&gt;"-------",VLOOKUP($BR238,'CS Protocol Def'!$B:$Q,16,FALSE),"-")</f>
        <v>-</v>
      </c>
      <c r="BY238" s="455" t="str">
        <f>IF(INDEX(BR:BR,ROW())&lt;&gt;"-------",VLOOKUP(TEXT(BIN2DEC(CONCATENATE(K238,L238,M238,N238,O238,P238,Q238,R238,S238,T238)),"#"),'Country Codes'!A:B,2,FALSE),"-")</f>
        <v>-</v>
      </c>
      <c r="BZ238" s="491" t="str">
        <f>IF(BT238=BZ$3,VLOOKUP(CONCATENATE(X238,Y238,Z238,AA238,AB238,AC238),Characters!$B$3:$F$41,5,FALSE)&amp;
VLOOKUP(CONCATENATE(AD238,AE238,AF238,AG238,AH238,AI238),Characters!$B$3:$F$41,5,FALSE)&amp;
VLOOKUP(CONCATENATE(AJ238,AK238,AL238,AM238,AN238,AO238),Characters!$B$3:$F$41,5,FALSE)&amp;
VLOOKUP(CONCATENATE(AP238,AQ238,AR238,AS238,AT238,AU238),Characters!$B$3:$F$41,5,FALSE)&amp;
VLOOKUP(CONCATENATE(AV238,AW238,AX238,AY238,AZ238,BA238),Characters!$B$3:$F$41,5,FALSE)&amp;
VLOOKUP(CONCATENATE(BB238,BC238,BD238,BE238,BF238,BG238),Characters!$B$3:$F$41,5,FALSE)&amp;
VLOOKUP(CONCATENATE(BH238,BI238,BJ238,BK238,BL238,BM238),Characters!$B$3:$F$41,5,FALSE),"-")</f>
        <v>-</v>
      </c>
      <c r="CA238" s="471" t="str">
        <f t="shared" si="223"/>
        <v>-</v>
      </c>
      <c r="CB238" s="473" t="str">
        <f t="shared" si="224"/>
        <v>-</v>
      </c>
      <c r="CC238" s="475" t="str">
        <f t="shared" si="225"/>
        <v>-</v>
      </c>
      <c r="CD238" s="476" t="str">
        <f t="shared" si="226"/>
        <v>-</v>
      </c>
      <c r="CE238" s="476" t="str">
        <f t="shared" si="227"/>
        <v>-</v>
      </c>
      <c r="CF238" s="476" t="str">
        <f t="shared" si="228"/>
        <v>-</v>
      </c>
      <c r="CG238" s="476" t="str">
        <f t="shared" si="229"/>
        <v>-</v>
      </c>
      <c r="CH238" s="478" t="str">
        <f t="shared" si="230"/>
        <v>-</v>
      </c>
      <c r="CI238" s="480" t="str">
        <f t="shared" si="231"/>
        <v>-</v>
      </c>
      <c r="CJ238" s="480" t="str">
        <f t="shared" si="232"/>
        <v>-</v>
      </c>
      <c r="CK238" s="480" t="str">
        <f t="shared" si="233"/>
        <v>-</v>
      </c>
      <c r="CL238" s="480" t="str">
        <f t="shared" si="234"/>
        <v>-</v>
      </c>
      <c r="CM238" s="482" t="str">
        <f t="shared" si="235"/>
        <v>-</v>
      </c>
      <c r="CN238" s="483" t="str">
        <f t="shared" si="236"/>
        <v>-</v>
      </c>
      <c r="CO238" s="483" t="str">
        <f t="shared" si="237"/>
        <v>-</v>
      </c>
      <c r="CP238" s="483" t="str">
        <f t="shared" si="238"/>
        <v>-</v>
      </c>
      <c r="CQ238" s="493" t="str">
        <f t="shared" si="239"/>
        <v>-</v>
      </c>
      <c r="CR238" s="487" t="str">
        <f t="shared" si="240"/>
        <v>-</v>
      </c>
      <c r="CS238" s="490" t="str">
        <f t="shared" si="241"/>
        <v>-</v>
      </c>
      <c r="CT238" s="485" t="str">
        <f t="shared" si="242"/>
        <v>-</v>
      </c>
      <c r="CU238" s="485" t="str">
        <f t="shared" si="243"/>
        <v>-</v>
      </c>
      <c r="CV238" s="489" t="str">
        <f t="shared" si="244"/>
        <v>-</v>
      </c>
    </row>
    <row r="239" spans="6:100" x14ac:dyDescent="0.2">
      <c r="F239" s="495" t="str">
        <f t="shared" si="222"/>
        <v>-</v>
      </c>
      <c r="G239" s="495">
        <f t="shared" si="251"/>
        <v>0</v>
      </c>
      <c r="I239" s="456" t="str">
        <f t="shared" si="252"/>
        <v>-</v>
      </c>
      <c r="J239" s="516" t="str">
        <f t="shared" si="274"/>
        <v>-</v>
      </c>
      <c r="K239" s="516" t="str">
        <f t="shared" si="274"/>
        <v>-</v>
      </c>
      <c r="L239" s="516" t="str">
        <f t="shared" si="274"/>
        <v>-</v>
      </c>
      <c r="M239" s="516" t="str">
        <f t="shared" si="274"/>
        <v>-</v>
      </c>
      <c r="N239" s="516" t="str">
        <f t="shared" si="274"/>
        <v>-</v>
      </c>
      <c r="O239" s="516" t="str">
        <f t="shared" si="274"/>
        <v>-</v>
      </c>
      <c r="P239" s="516" t="str">
        <f t="shared" si="274"/>
        <v>-</v>
      </c>
      <c r="Q239" s="516" t="str">
        <f t="shared" si="274"/>
        <v>-</v>
      </c>
      <c r="R239" s="516" t="str">
        <f t="shared" si="274"/>
        <v>-</v>
      </c>
      <c r="S239" s="516" t="str">
        <f t="shared" si="274"/>
        <v>-</v>
      </c>
      <c r="T239" s="516" t="str">
        <f t="shared" si="275"/>
        <v>-</v>
      </c>
      <c r="U239" s="516" t="str">
        <f t="shared" si="275"/>
        <v>-</v>
      </c>
      <c r="V239" s="516" t="str">
        <f t="shared" si="275"/>
        <v>-</v>
      </c>
      <c r="W239" s="516" t="str">
        <f t="shared" si="275"/>
        <v>-</v>
      </c>
      <c r="X239" s="516" t="str">
        <f t="shared" si="275"/>
        <v>-</v>
      </c>
      <c r="Y239" s="516" t="str">
        <f t="shared" si="275"/>
        <v>-</v>
      </c>
      <c r="Z239" s="516" t="str">
        <f t="shared" si="275"/>
        <v>-</v>
      </c>
      <c r="AA239" s="516" t="str">
        <f t="shared" si="275"/>
        <v>-</v>
      </c>
      <c r="AB239" s="516" t="str">
        <f t="shared" si="275"/>
        <v>-</v>
      </c>
      <c r="AC239" s="516" t="str">
        <f t="shared" si="275"/>
        <v>-</v>
      </c>
      <c r="AD239" s="516" t="str">
        <f t="shared" si="276"/>
        <v>-</v>
      </c>
      <c r="AE239" s="516" t="str">
        <f t="shared" si="276"/>
        <v>-</v>
      </c>
      <c r="AF239" s="516" t="str">
        <f t="shared" si="276"/>
        <v>-</v>
      </c>
      <c r="AG239" s="516" t="str">
        <f t="shared" si="276"/>
        <v>-</v>
      </c>
      <c r="AH239" s="516" t="str">
        <f t="shared" si="276"/>
        <v>-</v>
      </c>
      <c r="AI239" s="516" t="str">
        <f t="shared" si="276"/>
        <v>-</v>
      </c>
      <c r="AJ239" s="516" t="str">
        <f t="shared" si="276"/>
        <v>-</v>
      </c>
      <c r="AK239" s="516" t="str">
        <f t="shared" si="276"/>
        <v>-</v>
      </c>
      <c r="AL239" s="516" t="str">
        <f t="shared" si="276"/>
        <v>-</v>
      </c>
      <c r="AM239" s="516" t="str">
        <f t="shared" si="276"/>
        <v>-</v>
      </c>
      <c r="AN239" s="516" t="str">
        <f t="shared" si="277"/>
        <v>-</v>
      </c>
      <c r="AO239" s="516" t="str">
        <f t="shared" si="277"/>
        <v>-</v>
      </c>
      <c r="AP239" s="516" t="str">
        <f t="shared" si="277"/>
        <v>-</v>
      </c>
      <c r="AQ239" s="516" t="str">
        <f t="shared" si="277"/>
        <v>-</v>
      </c>
      <c r="AR239" s="516" t="str">
        <f t="shared" si="277"/>
        <v>-</v>
      </c>
      <c r="AS239" s="516" t="str">
        <f t="shared" si="277"/>
        <v>-</v>
      </c>
      <c r="AT239" s="516" t="str">
        <f t="shared" si="277"/>
        <v>-</v>
      </c>
      <c r="AU239" s="516" t="str">
        <f t="shared" si="277"/>
        <v>-</v>
      </c>
      <c r="AV239" s="516" t="str">
        <f t="shared" si="277"/>
        <v>-</v>
      </c>
      <c r="AW239" s="516" t="str">
        <f t="shared" si="277"/>
        <v>-</v>
      </c>
      <c r="AX239" s="516" t="str">
        <f t="shared" si="278"/>
        <v>-</v>
      </c>
      <c r="AY239" s="516" t="str">
        <f t="shared" si="278"/>
        <v>-</v>
      </c>
      <c r="AZ239" s="516" t="str">
        <f t="shared" si="278"/>
        <v>-</v>
      </c>
      <c r="BA239" s="516" t="str">
        <f t="shared" si="278"/>
        <v>-</v>
      </c>
      <c r="BB239" s="516" t="str">
        <f t="shared" si="278"/>
        <v>-</v>
      </c>
      <c r="BC239" s="516" t="str">
        <f t="shared" si="278"/>
        <v>-</v>
      </c>
      <c r="BD239" s="516" t="str">
        <f t="shared" si="278"/>
        <v>-</v>
      </c>
      <c r="BE239" s="516" t="str">
        <f t="shared" si="278"/>
        <v>-</v>
      </c>
      <c r="BF239" s="516" t="str">
        <f t="shared" si="278"/>
        <v>-</v>
      </c>
      <c r="BG239" s="516" t="str">
        <f t="shared" si="278"/>
        <v>-</v>
      </c>
      <c r="BH239" s="516" t="str">
        <f t="shared" si="279"/>
        <v>-</v>
      </c>
      <c r="BI239" s="516" t="str">
        <f t="shared" si="279"/>
        <v>-</v>
      </c>
      <c r="BJ239" s="516" t="str">
        <f t="shared" si="279"/>
        <v>-</v>
      </c>
      <c r="BK239" s="516" t="str">
        <f t="shared" si="279"/>
        <v>-</v>
      </c>
      <c r="BL239" s="516" t="str">
        <f t="shared" si="279"/>
        <v>-</v>
      </c>
      <c r="BM239" s="516" t="str">
        <f t="shared" si="279"/>
        <v>-</v>
      </c>
      <c r="BN239" s="516" t="str">
        <f t="shared" si="279"/>
        <v>-</v>
      </c>
      <c r="BO239" s="516" t="str">
        <f t="shared" si="279"/>
        <v>-</v>
      </c>
      <c r="BP239" s="516" t="str">
        <f t="shared" si="279"/>
        <v>-</v>
      </c>
      <c r="BQ239" s="516" t="str">
        <f t="shared" si="279"/>
        <v>-</v>
      </c>
      <c r="BR239" s="516" t="str">
        <f t="shared" si="253"/>
        <v>-------</v>
      </c>
      <c r="BS239" s="516" t="str">
        <f t="shared" si="254"/>
        <v>-</v>
      </c>
      <c r="BT239" s="454" t="str">
        <f>IF(INDEX(BR:BR,ROW())&lt;&gt;"-------",VLOOKUP($BR239,'CS Protocol Def'!$B:$O,12,FALSE),"-")</f>
        <v>-</v>
      </c>
      <c r="BU239" s="454" t="str">
        <f>IF(INDEX(BR:BR,ROW())&lt;&gt;"-------",VLOOKUP(INDEX(BR:BR,ROW()),'CS Protocol Def'!$B:$O,13,FALSE),"-")</f>
        <v>-</v>
      </c>
      <c r="BV239" s="454" t="str">
        <f>IF(INDEX(BR:BR,ROW())&lt;&gt;"-------",VLOOKUP($BR239,'CS Protocol Def'!$B:$P,15,FALSE),"-")</f>
        <v>-</v>
      </c>
      <c r="BW239" s="455" t="str">
        <f t="shared" si="255"/>
        <v>-</v>
      </c>
      <c r="BX239" s="515" t="str">
        <f>IF(INDEX(BR:BR,ROW())&lt;&gt;"-------",VLOOKUP($BR239,'CS Protocol Def'!$B:$Q,16,FALSE),"-")</f>
        <v>-</v>
      </c>
      <c r="BY239" s="455" t="str">
        <f>IF(INDEX(BR:BR,ROW())&lt;&gt;"-------",VLOOKUP(TEXT(BIN2DEC(CONCATENATE(K239,L239,M239,N239,O239,P239,Q239,R239,S239,T239)),"#"),'Country Codes'!A:B,2,FALSE),"-")</f>
        <v>-</v>
      </c>
      <c r="BZ239" s="491" t="str">
        <f>IF(BT239=BZ$3,VLOOKUP(CONCATENATE(X239,Y239,Z239,AA239,AB239,AC239),Characters!$B$3:$F$41,5,FALSE)&amp;
VLOOKUP(CONCATENATE(AD239,AE239,AF239,AG239,AH239,AI239),Characters!$B$3:$F$41,5,FALSE)&amp;
VLOOKUP(CONCATENATE(AJ239,AK239,AL239,AM239,AN239,AO239),Characters!$B$3:$F$41,5,FALSE)&amp;
VLOOKUP(CONCATENATE(AP239,AQ239,AR239,AS239,AT239,AU239),Characters!$B$3:$F$41,5,FALSE)&amp;
VLOOKUP(CONCATENATE(AV239,AW239,AX239,AY239,AZ239,BA239),Characters!$B$3:$F$41,5,FALSE)&amp;
VLOOKUP(CONCATENATE(BB239,BC239,BD239,BE239,BF239,BG239),Characters!$B$3:$F$41,5,FALSE)&amp;
VLOOKUP(CONCATENATE(BH239,BI239,BJ239,BK239,BL239,BM239),Characters!$B$3:$F$41,5,FALSE),"-")</f>
        <v>-</v>
      </c>
      <c r="CA239" s="471" t="str">
        <f t="shared" si="223"/>
        <v>-</v>
      </c>
      <c r="CB239" s="473" t="str">
        <f t="shared" si="224"/>
        <v>-</v>
      </c>
      <c r="CC239" s="475" t="str">
        <f t="shared" si="225"/>
        <v>-</v>
      </c>
      <c r="CD239" s="476" t="str">
        <f t="shared" si="226"/>
        <v>-</v>
      </c>
      <c r="CE239" s="476" t="str">
        <f t="shared" si="227"/>
        <v>-</v>
      </c>
      <c r="CF239" s="476" t="str">
        <f t="shared" si="228"/>
        <v>-</v>
      </c>
      <c r="CG239" s="476" t="str">
        <f t="shared" si="229"/>
        <v>-</v>
      </c>
      <c r="CH239" s="478" t="str">
        <f t="shared" si="230"/>
        <v>-</v>
      </c>
      <c r="CI239" s="480" t="str">
        <f t="shared" si="231"/>
        <v>-</v>
      </c>
      <c r="CJ239" s="480" t="str">
        <f t="shared" si="232"/>
        <v>-</v>
      </c>
      <c r="CK239" s="480" t="str">
        <f t="shared" si="233"/>
        <v>-</v>
      </c>
      <c r="CL239" s="480" t="str">
        <f t="shared" si="234"/>
        <v>-</v>
      </c>
      <c r="CM239" s="482" t="str">
        <f t="shared" si="235"/>
        <v>-</v>
      </c>
      <c r="CN239" s="483" t="str">
        <f t="shared" si="236"/>
        <v>-</v>
      </c>
      <c r="CO239" s="483" t="str">
        <f t="shared" si="237"/>
        <v>-</v>
      </c>
      <c r="CP239" s="483" t="str">
        <f t="shared" si="238"/>
        <v>-</v>
      </c>
      <c r="CQ239" s="493" t="str">
        <f t="shared" si="239"/>
        <v>-</v>
      </c>
      <c r="CR239" s="487" t="str">
        <f t="shared" si="240"/>
        <v>-</v>
      </c>
      <c r="CS239" s="490" t="str">
        <f t="shared" si="241"/>
        <v>-</v>
      </c>
      <c r="CT239" s="485" t="str">
        <f t="shared" si="242"/>
        <v>-</v>
      </c>
      <c r="CU239" s="485" t="str">
        <f t="shared" si="243"/>
        <v>-</v>
      </c>
      <c r="CV239" s="489" t="str">
        <f t="shared" si="244"/>
        <v>-</v>
      </c>
    </row>
    <row r="240" spans="6:100" x14ac:dyDescent="0.2">
      <c r="F240" s="495" t="str">
        <f t="shared" si="222"/>
        <v>-</v>
      </c>
      <c r="G240" s="495">
        <f t="shared" si="251"/>
        <v>0</v>
      </c>
      <c r="I240" s="456" t="str">
        <f t="shared" si="252"/>
        <v>-</v>
      </c>
      <c r="J240" s="516" t="str">
        <f t="shared" si="274"/>
        <v>-</v>
      </c>
      <c r="K240" s="516" t="str">
        <f t="shared" si="274"/>
        <v>-</v>
      </c>
      <c r="L240" s="516" t="str">
        <f t="shared" si="274"/>
        <v>-</v>
      </c>
      <c r="M240" s="516" t="str">
        <f t="shared" si="274"/>
        <v>-</v>
      </c>
      <c r="N240" s="516" t="str">
        <f t="shared" si="274"/>
        <v>-</v>
      </c>
      <c r="O240" s="516" t="str">
        <f t="shared" si="274"/>
        <v>-</v>
      </c>
      <c r="P240" s="516" t="str">
        <f t="shared" si="274"/>
        <v>-</v>
      </c>
      <c r="Q240" s="516" t="str">
        <f t="shared" si="274"/>
        <v>-</v>
      </c>
      <c r="R240" s="516" t="str">
        <f t="shared" si="274"/>
        <v>-</v>
      </c>
      <c r="S240" s="516" t="str">
        <f t="shared" si="274"/>
        <v>-</v>
      </c>
      <c r="T240" s="516" t="str">
        <f t="shared" si="275"/>
        <v>-</v>
      </c>
      <c r="U240" s="516" t="str">
        <f t="shared" si="275"/>
        <v>-</v>
      </c>
      <c r="V240" s="516" t="str">
        <f t="shared" si="275"/>
        <v>-</v>
      </c>
      <c r="W240" s="516" t="str">
        <f t="shared" si="275"/>
        <v>-</v>
      </c>
      <c r="X240" s="516" t="str">
        <f t="shared" si="275"/>
        <v>-</v>
      </c>
      <c r="Y240" s="516" t="str">
        <f t="shared" si="275"/>
        <v>-</v>
      </c>
      <c r="Z240" s="516" t="str">
        <f t="shared" si="275"/>
        <v>-</v>
      </c>
      <c r="AA240" s="516" t="str">
        <f t="shared" si="275"/>
        <v>-</v>
      </c>
      <c r="AB240" s="516" t="str">
        <f t="shared" si="275"/>
        <v>-</v>
      </c>
      <c r="AC240" s="516" t="str">
        <f t="shared" si="275"/>
        <v>-</v>
      </c>
      <c r="AD240" s="516" t="str">
        <f t="shared" si="276"/>
        <v>-</v>
      </c>
      <c r="AE240" s="516" t="str">
        <f t="shared" si="276"/>
        <v>-</v>
      </c>
      <c r="AF240" s="516" t="str">
        <f t="shared" si="276"/>
        <v>-</v>
      </c>
      <c r="AG240" s="516" t="str">
        <f t="shared" si="276"/>
        <v>-</v>
      </c>
      <c r="AH240" s="516" t="str">
        <f t="shared" si="276"/>
        <v>-</v>
      </c>
      <c r="AI240" s="516" t="str">
        <f t="shared" si="276"/>
        <v>-</v>
      </c>
      <c r="AJ240" s="516" t="str">
        <f t="shared" si="276"/>
        <v>-</v>
      </c>
      <c r="AK240" s="516" t="str">
        <f t="shared" si="276"/>
        <v>-</v>
      </c>
      <c r="AL240" s="516" t="str">
        <f t="shared" si="276"/>
        <v>-</v>
      </c>
      <c r="AM240" s="516" t="str">
        <f t="shared" si="276"/>
        <v>-</v>
      </c>
      <c r="AN240" s="516" t="str">
        <f t="shared" si="277"/>
        <v>-</v>
      </c>
      <c r="AO240" s="516" t="str">
        <f t="shared" si="277"/>
        <v>-</v>
      </c>
      <c r="AP240" s="516" t="str">
        <f t="shared" si="277"/>
        <v>-</v>
      </c>
      <c r="AQ240" s="516" t="str">
        <f t="shared" si="277"/>
        <v>-</v>
      </c>
      <c r="AR240" s="516" t="str">
        <f t="shared" si="277"/>
        <v>-</v>
      </c>
      <c r="AS240" s="516" t="str">
        <f t="shared" si="277"/>
        <v>-</v>
      </c>
      <c r="AT240" s="516" t="str">
        <f t="shared" si="277"/>
        <v>-</v>
      </c>
      <c r="AU240" s="516" t="str">
        <f t="shared" si="277"/>
        <v>-</v>
      </c>
      <c r="AV240" s="516" t="str">
        <f t="shared" si="277"/>
        <v>-</v>
      </c>
      <c r="AW240" s="516" t="str">
        <f t="shared" si="277"/>
        <v>-</v>
      </c>
      <c r="AX240" s="516" t="str">
        <f t="shared" si="278"/>
        <v>-</v>
      </c>
      <c r="AY240" s="516" t="str">
        <f t="shared" si="278"/>
        <v>-</v>
      </c>
      <c r="AZ240" s="516" t="str">
        <f t="shared" si="278"/>
        <v>-</v>
      </c>
      <c r="BA240" s="516" t="str">
        <f t="shared" si="278"/>
        <v>-</v>
      </c>
      <c r="BB240" s="516" t="str">
        <f t="shared" si="278"/>
        <v>-</v>
      </c>
      <c r="BC240" s="516" t="str">
        <f t="shared" si="278"/>
        <v>-</v>
      </c>
      <c r="BD240" s="516" t="str">
        <f t="shared" si="278"/>
        <v>-</v>
      </c>
      <c r="BE240" s="516" t="str">
        <f t="shared" si="278"/>
        <v>-</v>
      </c>
      <c r="BF240" s="516" t="str">
        <f t="shared" si="278"/>
        <v>-</v>
      </c>
      <c r="BG240" s="516" t="str">
        <f t="shared" si="278"/>
        <v>-</v>
      </c>
      <c r="BH240" s="516" t="str">
        <f t="shared" si="279"/>
        <v>-</v>
      </c>
      <c r="BI240" s="516" t="str">
        <f t="shared" si="279"/>
        <v>-</v>
      </c>
      <c r="BJ240" s="516" t="str">
        <f t="shared" si="279"/>
        <v>-</v>
      </c>
      <c r="BK240" s="516" t="str">
        <f t="shared" si="279"/>
        <v>-</v>
      </c>
      <c r="BL240" s="516" t="str">
        <f t="shared" si="279"/>
        <v>-</v>
      </c>
      <c r="BM240" s="516" t="str">
        <f t="shared" si="279"/>
        <v>-</v>
      </c>
      <c r="BN240" s="516" t="str">
        <f t="shared" si="279"/>
        <v>-</v>
      </c>
      <c r="BO240" s="516" t="str">
        <f t="shared" si="279"/>
        <v>-</v>
      </c>
      <c r="BP240" s="516" t="str">
        <f t="shared" si="279"/>
        <v>-</v>
      </c>
      <c r="BQ240" s="516" t="str">
        <f t="shared" si="279"/>
        <v>-</v>
      </c>
      <c r="BR240" s="516" t="str">
        <f t="shared" si="253"/>
        <v>-------</v>
      </c>
      <c r="BS240" s="516" t="str">
        <f t="shared" si="254"/>
        <v>-</v>
      </c>
      <c r="BT240" s="454" t="str">
        <f>IF(INDEX(BR:BR,ROW())&lt;&gt;"-------",VLOOKUP($BR240,'CS Protocol Def'!$B:$O,12,FALSE),"-")</f>
        <v>-</v>
      </c>
      <c r="BU240" s="454" t="str">
        <f>IF(INDEX(BR:BR,ROW())&lt;&gt;"-------",VLOOKUP(INDEX(BR:BR,ROW()),'CS Protocol Def'!$B:$O,13,FALSE),"-")</f>
        <v>-</v>
      </c>
      <c r="BV240" s="454" t="str">
        <f>IF(INDEX(BR:BR,ROW())&lt;&gt;"-------",VLOOKUP($BR240,'CS Protocol Def'!$B:$P,15,FALSE),"-")</f>
        <v>-</v>
      </c>
      <c r="BW240" s="455" t="str">
        <f t="shared" si="255"/>
        <v>-</v>
      </c>
      <c r="BX240" s="515" t="str">
        <f>IF(INDEX(BR:BR,ROW())&lt;&gt;"-------",VLOOKUP($BR240,'CS Protocol Def'!$B:$Q,16,FALSE),"-")</f>
        <v>-</v>
      </c>
      <c r="BY240" s="455" t="str">
        <f>IF(INDEX(BR:BR,ROW())&lt;&gt;"-------",VLOOKUP(TEXT(BIN2DEC(CONCATENATE(K240,L240,M240,N240,O240,P240,Q240,R240,S240,T240)),"#"),'Country Codes'!A:B,2,FALSE),"-")</f>
        <v>-</v>
      </c>
      <c r="BZ240" s="491" t="str">
        <f>IF(BT240=BZ$3,VLOOKUP(CONCATENATE(X240,Y240,Z240,AA240,AB240,AC240),Characters!$B$3:$F$41,5,FALSE)&amp;
VLOOKUP(CONCATENATE(AD240,AE240,AF240,AG240,AH240,AI240),Characters!$B$3:$F$41,5,FALSE)&amp;
VLOOKUP(CONCATENATE(AJ240,AK240,AL240,AM240,AN240,AO240),Characters!$B$3:$F$41,5,FALSE)&amp;
VLOOKUP(CONCATENATE(AP240,AQ240,AR240,AS240,AT240,AU240),Characters!$B$3:$F$41,5,FALSE)&amp;
VLOOKUP(CONCATENATE(AV240,AW240,AX240,AY240,AZ240,BA240),Characters!$B$3:$F$41,5,FALSE)&amp;
VLOOKUP(CONCATENATE(BB240,BC240,BD240,BE240,BF240,BG240),Characters!$B$3:$F$41,5,FALSE)&amp;
VLOOKUP(CONCATENATE(BH240,BI240,BJ240,BK240,BL240,BM240),Characters!$B$3:$F$41,5,FALSE),"-")</f>
        <v>-</v>
      </c>
      <c r="CA240" s="471" t="str">
        <f t="shared" si="223"/>
        <v>-</v>
      </c>
      <c r="CB240" s="473" t="str">
        <f t="shared" si="224"/>
        <v>-</v>
      </c>
      <c r="CC240" s="475" t="str">
        <f t="shared" si="225"/>
        <v>-</v>
      </c>
      <c r="CD240" s="476" t="str">
        <f t="shared" si="226"/>
        <v>-</v>
      </c>
      <c r="CE240" s="476" t="str">
        <f t="shared" si="227"/>
        <v>-</v>
      </c>
      <c r="CF240" s="476" t="str">
        <f t="shared" si="228"/>
        <v>-</v>
      </c>
      <c r="CG240" s="476" t="str">
        <f t="shared" si="229"/>
        <v>-</v>
      </c>
      <c r="CH240" s="478" t="str">
        <f t="shared" si="230"/>
        <v>-</v>
      </c>
      <c r="CI240" s="480" t="str">
        <f t="shared" si="231"/>
        <v>-</v>
      </c>
      <c r="CJ240" s="480" t="str">
        <f t="shared" si="232"/>
        <v>-</v>
      </c>
      <c r="CK240" s="480" t="str">
        <f t="shared" si="233"/>
        <v>-</v>
      </c>
      <c r="CL240" s="480" t="str">
        <f t="shared" si="234"/>
        <v>-</v>
      </c>
      <c r="CM240" s="482" t="str">
        <f t="shared" si="235"/>
        <v>-</v>
      </c>
      <c r="CN240" s="483" t="str">
        <f t="shared" si="236"/>
        <v>-</v>
      </c>
      <c r="CO240" s="483" t="str">
        <f t="shared" si="237"/>
        <v>-</v>
      </c>
      <c r="CP240" s="483" t="str">
        <f t="shared" si="238"/>
        <v>-</v>
      </c>
      <c r="CQ240" s="493" t="str">
        <f t="shared" si="239"/>
        <v>-</v>
      </c>
      <c r="CR240" s="487" t="str">
        <f t="shared" si="240"/>
        <v>-</v>
      </c>
      <c r="CS240" s="490" t="str">
        <f t="shared" si="241"/>
        <v>-</v>
      </c>
      <c r="CT240" s="485" t="str">
        <f t="shared" si="242"/>
        <v>-</v>
      </c>
      <c r="CU240" s="485" t="str">
        <f t="shared" si="243"/>
        <v>-</v>
      </c>
      <c r="CV240" s="489" t="str">
        <f t="shared" si="244"/>
        <v>-</v>
      </c>
    </row>
    <row r="241" spans="6:100" x14ac:dyDescent="0.2">
      <c r="F241" s="495" t="str">
        <f t="shared" si="222"/>
        <v>-</v>
      </c>
      <c r="G241" s="495">
        <f t="shared" si="251"/>
        <v>0</v>
      </c>
      <c r="I241" s="456" t="str">
        <f t="shared" si="252"/>
        <v>-</v>
      </c>
      <c r="J241" s="516" t="str">
        <f t="shared" si="274"/>
        <v>-</v>
      </c>
      <c r="K241" s="516" t="str">
        <f t="shared" si="274"/>
        <v>-</v>
      </c>
      <c r="L241" s="516" t="str">
        <f t="shared" si="274"/>
        <v>-</v>
      </c>
      <c r="M241" s="516" t="str">
        <f t="shared" si="274"/>
        <v>-</v>
      </c>
      <c r="N241" s="516" t="str">
        <f t="shared" si="274"/>
        <v>-</v>
      </c>
      <c r="O241" s="516" t="str">
        <f t="shared" si="274"/>
        <v>-</v>
      </c>
      <c r="P241" s="516" t="str">
        <f t="shared" si="274"/>
        <v>-</v>
      </c>
      <c r="Q241" s="516" t="str">
        <f t="shared" si="274"/>
        <v>-</v>
      </c>
      <c r="R241" s="516" t="str">
        <f t="shared" si="274"/>
        <v>-</v>
      </c>
      <c r="S241" s="516" t="str">
        <f t="shared" si="274"/>
        <v>-</v>
      </c>
      <c r="T241" s="516" t="str">
        <f t="shared" si="275"/>
        <v>-</v>
      </c>
      <c r="U241" s="516" t="str">
        <f t="shared" si="275"/>
        <v>-</v>
      </c>
      <c r="V241" s="516" t="str">
        <f t="shared" si="275"/>
        <v>-</v>
      </c>
      <c r="W241" s="516" t="str">
        <f t="shared" si="275"/>
        <v>-</v>
      </c>
      <c r="X241" s="516" t="str">
        <f t="shared" si="275"/>
        <v>-</v>
      </c>
      <c r="Y241" s="516" t="str">
        <f t="shared" si="275"/>
        <v>-</v>
      </c>
      <c r="Z241" s="516" t="str">
        <f t="shared" si="275"/>
        <v>-</v>
      </c>
      <c r="AA241" s="516" t="str">
        <f t="shared" si="275"/>
        <v>-</v>
      </c>
      <c r="AB241" s="516" t="str">
        <f t="shared" si="275"/>
        <v>-</v>
      </c>
      <c r="AC241" s="516" t="str">
        <f t="shared" si="275"/>
        <v>-</v>
      </c>
      <c r="AD241" s="516" t="str">
        <f t="shared" si="276"/>
        <v>-</v>
      </c>
      <c r="AE241" s="516" t="str">
        <f t="shared" si="276"/>
        <v>-</v>
      </c>
      <c r="AF241" s="516" t="str">
        <f t="shared" si="276"/>
        <v>-</v>
      </c>
      <c r="AG241" s="516" t="str">
        <f t="shared" si="276"/>
        <v>-</v>
      </c>
      <c r="AH241" s="516" t="str">
        <f t="shared" si="276"/>
        <v>-</v>
      </c>
      <c r="AI241" s="516" t="str">
        <f t="shared" si="276"/>
        <v>-</v>
      </c>
      <c r="AJ241" s="516" t="str">
        <f t="shared" si="276"/>
        <v>-</v>
      </c>
      <c r="AK241" s="516" t="str">
        <f t="shared" si="276"/>
        <v>-</v>
      </c>
      <c r="AL241" s="516" t="str">
        <f t="shared" si="276"/>
        <v>-</v>
      </c>
      <c r="AM241" s="516" t="str">
        <f t="shared" si="276"/>
        <v>-</v>
      </c>
      <c r="AN241" s="516" t="str">
        <f t="shared" si="277"/>
        <v>-</v>
      </c>
      <c r="AO241" s="516" t="str">
        <f t="shared" si="277"/>
        <v>-</v>
      </c>
      <c r="AP241" s="516" t="str">
        <f t="shared" si="277"/>
        <v>-</v>
      </c>
      <c r="AQ241" s="516" t="str">
        <f t="shared" si="277"/>
        <v>-</v>
      </c>
      <c r="AR241" s="516" t="str">
        <f t="shared" si="277"/>
        <v>-</v>
      </c>
      <c r="AS241" s="516" t="str">
        <f t="shared" si="277"/>
        <v>-</v>
      </c>
      <c r="AT241" s="516" t="str">
        <f t="shared" si="277"/>
        <v>-</v>
      </c>
      <c r="AU241" s="516" t="str">
        <f t="shared" si="277"/>
        <v>-</v>
      </c>
      <c r="AV241" s="516" t="str">
        <f t="shared" si="277"/>
        <v>-</v>
      </c>
      <c r="AW241" s="516" t="str">
        <f t="shared" si="277"/>
        <v>-</v>
      </c>
      <c r="AX241" s="516" t="str">
        <f t="shared" si="278"/>
        <v>-</v>
      </c>
      <c r="AY241" s="516" t="str">
        <f t="shared" si="278"/>
        <v>-</v>
      </c>
      <c r="AZ241" s="516" t="str">
        <f t="shared" si="278"/>
        <v>-</v>
      </c>
      <c r="BA241" s="516" t="str">
        <f t="shared" si="278"/>
        <v>-</v>
      </c>
      <c r="BB241" s="516" t="str">
        <f t="shared" si="278"/>
        <v>-</v>
      </c>
      <c r="BC241" s="516" t="str">
        <f t="shared" si="278"/>
        <v>-</v>
      </c>
      <c r="BD241" s="516" t="str">
        <f t="shared" si="278"/>
        <v>-</v>
      </c>
      <c r="BE241" s="516" t="str">
        <f t="shared" si="278"/>
        <v>-</v>
      </c>
      <c r="BF241" s="516" t="str">
        <f t="shared" si="278"/>
        <v>-</v>
      </c>
      <c r="BG241" s="516" t="str">
        <f t="shared" si="278"/>
        <v>-</v>
      </c>
      <c r="BH241" s="516" t="str">
        <f t="shared" si="279"/>
        <v>-</v>
      </c>
      <c r="BI241" s="516" t="str">
        <f t="shared" si="279"/>
        <v>-</v>
      </c>
      <c r="BJ241" s="516" t="str">
        <f t="shared" si="279"/>
        <v>-</v>
      </c>
      <c r="BK241" s="516" t="str">
        <f t="shared" si="279"/>
        <v>-</v>
      </c>
      <c r="BL241" s="516" t="str">
        <f t="shared" si="279"/>
        <v>-</v>
      </c>
      <c r="BM241" s="516" t="str">
        <f t="shared" si="279"/>
        <v>-</v>
      </c>
      <c r="BN241" s="516" t="str">
        <f t="shared" si="279"/>
        <v>-</v>
      </c>
      <c r="BO241" s="516" t="str">
        <f t="shared" si="279"/>
        <v>-</v>
      </c>
      <c r="BP241" s="516" t="str">
        <f t="shared" si="279"/>
        <v>-</v>
      </c>
      <c r="BQ241" s="516" t="str">
        <f t="shared" si="279"/>
        <v>-</v>
      </c>
      <c r="BR241" s="516" t="str">
        <f t="shared" si="253"/>
        <v>-------</v>
      </c>
      <c r="BS241" s="516" t="str">
        <f t="shared" si="254"/>
        <v>-</v>
      </c>
      <c r="BT241" s="454" t="str">
        <f>IF(INDEX(BR:BR,ROW())&lt;&gt;"-------",VLOOKUP($BR241,'CS Protocol Def'!$B:$O,12,FALSE),"-")</f>
        <v>-</v>
      </c>
      <c r="BU241" s="454" t="str">
        <f>IF(INDEX(BR:BR,ROW())&lt;&gt;"-------",VLOOKUP(INDEX(BR:BR,ROW()),'CS Protocol Def'!$B:$O,13,FALSE),"-")</f>
        <v>-</v>
      </c>
      <c r="BV241" s="454" t="str">
        <f>IF(INDEX(BR:BR,ROW())&lt;&gt;"-------",VLOOKUP($BR241,'CS Protocol Def'!$B:$P,15,FALSE),"-")</f>
        <v>-</v>
      </c>
      <c r="BW241" s="455" t="str">
        <f t="shared" si="255"/>
        <v>-</v>
      </c>
      <c r="BX241" s="515" t="str">
        <f>IF(INDEX(BR:BR,ROW())&lt;&gt;"-------",VLOOKUP($BR241,'CS Protocol Def'!$B:$Q,16,FALSE),"-")</f>
        <v>-</v>
      </c>
      <c r="BY241" s="455" t="str">
        <f>IF(INDEX(BR:BR,ROW())&lt;&gt;"-------",VLOOKUP(TEXT(BIN2DEC(CONCATENATE(K241,L241,M241,N241,O241,P241,Q241,R241,S241,T241)),"#"),'Country Codes'!A:B,2,FALSE),"-")</f>
        <v>-</v>
      </c>
      <c r="BZ241" s="491" t="str">
        <f>IF(BT241=BZ$3,VLOOKUP(CONCATENATE(X241,Y241,Z241,AA241,AB241,AC241),Characters!$B$3:$F$41,5,FALSE)&amp;
VLOOKUP(CONCATENATE(AD241,AE241,AF241,AG241,AH241,AI241),Characters!$B$3:$F$41,5,FALSE)&amp;
VLOOKUP(CONCATENATE(AJ241,AK241,AL241,AM241,AN241,AO241),Characters!$B$3:$F$41,5,FALSE)&amp;
VLOOKUP(CONCATENATE(AP241,AQ241,AR241,AS241,AT241,AU241),Characters!$B$3:$F$41,5,FALSE)&amp;
VLOOKUP(CONCATENATE(AV241,AW241,AX241,AY241,AZ241,BA241),Characters!$B$3:$F$41,5,FALSE)&amp;
VLOOKUP(CONCATENATE(BB241,BC241,BD241,BE241,BF241,BG241),Characters!$B$3:$F$41,5,FALSE)&amp;
VLOOKUP(CONCATENATE(BH241,BI241,BJ241,BK241,BL241,BM241),Characters!$B$3:$F$41,5,FALSE),"-")</f>
        <v>-</v>
      </c>
      <c r="CA241" s="471" t="str">
        <f t="shared" si="223"/>
        <v>-</v>
      </c>
      <c r="CB241" s="473" t="str">
        <f t="shared" si="224"/>
        <v>-</v>
      </c>
      <c r="CC241" s="475" t="str">
        <f t="shared" si="225"/>
        <v>-</v>
      </c>
      <c r="CD241" s="476" t="str">
        <f t="shared" si="226"/>
        <v>-</v>
      </c>
      <c r="CE241" s="476" t="str">
        <f t="shared" si="227"/>
        <v>-</v>
      </c>
      <c r="CF241" s="476" t="str">
        <f t="shared" si="228"/>
        <v>-</v>
      </c>
      <c r="CG241" s="476" t="str">
        <f t="shared" si="229"/>
        <v>-</v>
      </c>
      <c r="CH241" s="478" t="str">
        <f t="shared" si="230"/>
        <v>-</v>
      </c>
      <c r="CI241" s="480" t="str">
        <f t="shared" si="231"/>
        <v>-</v>
      </c>
      <c r="CJ241" s="480" t="str">
        <f t="shared" si="232"/>
        <v>-</v>
      </c>
      <c r="CK241" s="480" t="str">
        <f t="shared" si="233"/>
        <v>-</v>
      </c>
      <c r="CL241" s="480" t="str">
        <f t="shared" si="234"/>
        <v>-</v>
      </c>
      <c r="CM241" s="482" t="str">
        <f t="shared" si="235"/>
        <v>-</v>
      </c>
      <c r="CN241" s="483" t="str">
        <f t="shared" si="236"/>
        <v>-</v>
      </c>
      <c r="CO241" s="483" t="str">
        <f t="shared" si="237"/>
        <v>-</v>
      </c>
      <c r="CP241" s="483" t="str">
        <f t="shared" si="238"/>
        <v>-</v>
      </c>
      <c r="CQ241" s="493" t="str">
        <f t="shared" si="239"/>
        <v>-</v>
      </c>
      <c r="CR241" s="487" t="str">
        <f t="shared" si="240"/>
        <v>-</v>
      </c>
      <c r="CS241" s="490" t="str">
        <f t="shared" si="241"/>
        <v>-</v>
      </c>
      <c r="CT241" s="485" t="str">
        <f t="shared" si="242"/>
        <v>-</v>
      </c>
      <c r="CU241" s="485" t="str">
        <f t="shared" si="243"/>
        <v>-</v>
      </c>
      <c r="CV241" s="489" t="str">
        <f t="shared" si="244"/>
        <v>-</v>
      </c>
    </row>
  </sheetData>
  <autoFilter ref="A1:CV10" xr:uid="{EA554363-4BD6-4FB6-B938-7E19E2F994A9}"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6" showButton="0"/>
    <filterColumn colId="97" showButton="0"/>
    <filterColumn colId="98" showButton="0"/>
  </autoFilter>
  <mergeCells count="32">
    <mergeCell ref="C1:C4"/>
    <mergeCell ref="B1:B4"/>
    <mergeCell ref="A1:A4"/>
    <mergeCell ref="BV1:BV4"/>
    <mergeCell ref="BU1:BU4"/>
    <mergeCell ref="BT1:BT4"/>
    <mergeCell ref="BS1:BS4"/>
    <mergeCell ref="E1:E4"/>
    <mergeCell ref="F1:F4"/>
    <mergeCell ref="G1:G4"/>
    <mergeCell ref="H1:H4"/>
    <mergeCell ref="BZ1:CQ1"/>
    <mergeCell ref="CC3:CH3"/>
    <mergeCell ref="BY1:BY4"/>
    <mergeCell ref="BX1:BX4"/>
    <mergeCell ref="BW1:BW4"/>
    <mergeCell ref="BZ3:CB3"/>
    <mergeCell ref="CI3:CM3"/>
    <mergeCell ref="CN3:CQ3"/>
    <mergeCell ref="CC4:CD4"/>
    <mergeCell ref="CI4:CJ4"/>
    <mergeCell ref="BZ2:CB2"/>
    <mergeCell ref="CC2:CH2"/>
    <mergeCell ref="CI2:CM2"/>
    <mergeCell ref="CN2:CQ2"/>
    <mergeCell ref="CR3:CS3"/>
    <mergeCell ref="CS1:CV1"/>
    <mergeCell ref="CR2:CS2"/>
    <mergeCell ref="CR4:CS4"/>
    <mergeCell ref="CT2:CU2"/>
    <mergeCell ref="CT4:CU4"/>
    <mergeCell ref="CT3:CU3"/>
  </mergeCells>
  <conditionalFormatting sqref="BR1:BY4 BR242:BY1048576 BR11:BX241">
    <cfRule type="expression" dxfId="85" priority="450">
      <formula>$BT1="A2-B-2"</formula>
    </cfRule>
    <cfRule type="expression" dxfId="84" priority="469">
      <formula>$BT1="A2-A-4b"</formula>
    </cfRule>
    <cfRule type="expression" dxfId="83" priority="471">
      <formula>$BX1="N"</formula>
    </cfRule>
    <cfRule type="expression" dxfId="82" priority="472">
      <formula>$BT1="A2-A-3"</formula>
    </cfRule>
    <cfRule type="expression" dxfId="81" priority="474">
      <formula>$BT1="A2-A-4f"</formula>
    </cfRule>
    <cfRule type="expression" dxfId="80" priority="475">
      <formula>$BT1="A2-B-3b"</formula>
    </cfRule>
  </conditionalFormatting>
  <conditionalFormatting sqref="G1:G4 G11:H1048576">
    <cfRule type="expression" dxfId="79" priority="470">
      <formula>AND(ISNUMBER($G1),$G1&gt;1)</formula>
    </cfRule>
  </conditionalFormatting>
  <conditionalFormatting sqref="BY11:BY241">
    <cfRule type="expression" dxfId="78" priority="463">
      <formula>$BT11="A2-A-4b"</formula>
    </cfRule>
    <cfRule type="expression" dxfId="77" priority="465">
      <formula>$BX11="N"</formula>
    </cfRule>
    <cfRule type="expression" dxfId="76" priority="466">
      <formula>$BT11="A2-A-3"</formula>
    </cfRule>
    <cfRule type="expression" dxfId="75" priority="467">
      <formula>$BT11="A2-A-4f"</formula>
    </cfRule>
    <cfRule type="expression" dxfId="74" priority="468">
      <formula>$BT11="A2-B-3b"</formula>
    </cfRule>
  </conditionalFormatting>
  <conditionalFormatting sqref="H1">
    <cfRule type="expression" dxfId="73" priority="482">
      <formula>AND(ISNUMBER($G4),$G4&gt;1)</formula>
    </cfRule>
  </conditionalFormatting>
  <conditionalFormatting sqref="BR5:BX5">
    <cfRule type="expression" dxfId="72" priority="73">
      <formula>$BT5="A2-B-2"</formula>
    </cfRule>
    <cfRule type="expression" dxfId="71" priority="79">
      <formula>$BT5="A2-A-4b"</formula>
    </cfRule>
    <cfRule type="expression" dxfId="70" priority="81">
      <formula>$BX5="N"</formula>
    </cfRule>
    <cfRule type="expression" dxfId="69" priority="82">
      <formula>$BT5="A2-A-3"</formula>
    </cfRule>
    <cfRule type="expression" dxfId="68" priority="83">
      <formula>$BT5="A2-A-4f"</formula>
    </cfRule>
    <cfRule type="expression" dxfId="67" priority="84">
      <formula>$BT5="A2-B-3b"</formula>
    </cfRule>
  </conditionalFormatting>
  <conditionalFormatting sqref="G5:H5">
    <cfRule type="expression" dxfId="66" priority="80">
      <formula>AND(ISNUMBER($G5),$G5&gt;1)</formula>
    </cfRule>
  </conditionalFormatting>
  <conditionalFormatting sqref="BY5">
    <cfRule type="expression" dxfId="65" priority="74">
      <formula>$BT5="A2-A-4b"</formula>
    </cfRule>
    <cfRule type="expression" dxfId="64" priority="75">
      <formula>$BX5="N"</formula>
    </cfRule>
    <cfRule type="expression" dxfId="63" priority="76">
      <formula>$BT5="A2-A-3"</formula>
    </cfRule>
    <cfRule type="expression" dxfId="62" priority="77">
      <formula>$BT5="A2-A-4f"</formula>
    </cfRule>
    <cfRule type="expression" dxfId="61" priority="78">
      <formula>$BT5="A2-B-3b"</formula>
    </cfRule>
  </conditionalFormatting>
  <conditionalFormatting sqref="BR6:BX6">
    <cfRule type="expression" dxfId="60" priority="61">
      <formula>$BT6="A2-B-2"</formula>
    </cfRule>
    <cfRule type="expression" dxfId="59" priority="67">
      <formula>$BT6="A2-A-4b"</formula>
    </cfRule>
    <cfRule type="expression" dxfId="58" priority="69">
      <formula>$BX6="N"</formula>
    </cfRule>
    <cfRule type="expression" dxfId="57" priority="70">
      <formula>$BT6="A2-A-3"</formula>
    </cfRule>
    <cfRule type="expression" dxfId="56" priority="71">
      <formula>$BT6="A2-A-4f"</formula>
    </cfRule>
    <cfRule type="expression" dxfId="55" priority="72">
      <formula>$BT6="A2-B-3b"</formula>
    </cfRule>
  </conditionalFormatting>
  <conditionalFormatting sqref="G6:H6">
    <cfRule type="expression" dxfId="54" priority="68">
      <formula>AND(ISNUMBER($G6),$G6&gt;1)</formula>
    </cfRule>
  </conditionalFormatting>
  <conditionalFormatting sqref="BY6">
    <cfRule type="expression" dxfId="53" priority="62">
      <formula>$BT6="A2-A-4b"</formula>
    </cfRule>
    <cfRule type="expression" dxfId="52" priority="63">
      <formula>$BX6="N"</formula>
    </cfRule>
    <cfRule type="expression" dxfId="51" priority="64">
      <formula>$BT6="A2-A-3"</formula>
    </cfRule>
    <cfRule type="expression" dxfId="50" priority="65">
      <formula>$BT6="A2-A-4f"</formula>
    </cfRule>
    <cfRule type="expression" dxfId="49" priority="66">
      <formula>$BT6="A2-B-3b"</formula>
    </cfRule>
  </conditionalFormatting>
  <conditionalFormatting sqref="BR7:BX7">
    <cfRule type="expression" dxfId="48" priority="49">
      <formula>$BT7="A2-B-2"</formula>
    </cfRule>
    <cfRule type="expression" dxfId="47" priority="55">
      <formula>$BT7="A2-A-4b"</formula>
    </cfRule>
    <cfRule type="expression" dxfId="46" priority="57">
      <formula>$BX7="N"</formula>
    </cfRule>
    <cfRule type="expression" dxfId="45" priority="58">
      <formula>$BT7="A2-A-3"</formula>
    </cfRule>
    <cfRule type="expression" dxfId="44" priority="59">
      <formula>$BT7="A2-A-4f"</formula>
    </cfRule>
    <cfRule type="expression" dxfId="43" priority="60">
      <formula>$BT7="A2-B-3b"</formula>
    </cfRule>
  </conditionalFormatting>
  <conditionalFormatting sqref="G7:H7">
    <cfRule type="expression" dxfId="42" priority="56">
      <formula>AND(ISNUMBER($G7),$G7&gt;1)</formula>
    </cfRule>
  </conditionalFormatting>
  <conditionalFormatting sqref="BY7">
    <cfRule type="expression" dxfId="41" priority="50">
      <formula>$BT7="A2-A-4b"</formula>
    </cfRule>
    <cfRule type="expression" dxfId="40" priority="51">
      <formula>$BX7="N"</formula>
    </cfRule>
    <cfRule type="expression" dxfId="39" priority="52">
      <formula>$BT7="A2-A-3"</formula>
    </cfRule>
    <cfRule type="expression" dxfId="38" priority="53">
      <formula>$BT7="A2-A-4f"</formula>
    </cfRule>
    <cfRule type="expression" dxfId="37" priority="54">
      <formula>$BT7="A2-B-3b"</formula>
    </cfRule>
  </conditionalFormatting>
  <conditionalFormatting sqref="BR8:BX8">
    <cfRule type="expression" dxfId="36" priority="37">
      <formula>$BT8="A2-B-2"</formula>
    </cfRule>
    <cfRule type="expression" dxfId="35" priority="43">
      <formula>$BT8="A2-A-4b"</formula>
    </cfRule>
    <cfRule type="expression" dxfId="34" priority="45">
      <formula>$BX8="N"</formula>
    </cfRule>
    <cfRule type="expression" dxfId="33" priority="46">
      <formula>$BT8="A2-A-3"</formula>
    </cfRule>
    <cfRule type="expression" dxfId="32" priority="47">
      <formula>$BT8="A2-A-4f"</formula>
    </cfRule>
    <cfRule type="expression" dxfId="31" priority="48">
      <formula>$BT8="A2-B-3b"</formula>
    </cfRule>
  </conditionalFormatting>
  <conditionalFormatting sqref="G8:H8">
    <cfRule type="expression" dxfId="30" priority="44">
      <formula>AND(ISNUMBER($G8),$G8&gt;1)</formula>
    </cfRule>
  </conditionalFormatting>
  <conditionalFormatting sqref="BY8">
    <cfRule type="expression" dxfId="29" priority="38">
      <formula>$BT8="A2-A-4b"</formula>
    </cfRule>
    <cfRule type="expression" dxfId="28" priority="39">
      <formula>$BX8="N"</formula>
    </cfRule>
    <cfRule type="expression" dxfId="27" priority="40">
      <formula>$BT8="A2-A-3"</formula>
    </cfRule>
    <cfRule type="expression" dxfId="26" priority="41">
      <formula>$BT8="A2-A-4f"</formula>
    </cfRule>
    <cfRule type="expression" dxfId="25" priority="42">
      <formula>$BT8="A2-B-3b"</formula>
    </cfRule>
  </conditionalFormatting>
  <conditionalFormatting sqref="BR9:BX9">
    <cfRule type="expression" dxfId="24" priority="25">
      <formula>$BT9="A2-B-2"</formula>
    </cfRule>
    <cfRule type="expression" dxfId="23" priority="31">
      <formula>$BT9="A2-A-4b"</formula>
    </cfRule>
    <cfRule type="expression" dxfId="22" priority="33">
      <formula>$BX9="N"</formula>
    </cfRule>
    <cfRule type="expression" dxfId="21" priority="34">
      <formula>$BT9="A2-A-3"</formula>
    </cfRule>
    <cfRule type="expression" dxfId="20" priority="35">
      <formula>$BT9="A2-A-4f"</formula>
    </cfRule>
    <cfRule type="expression" dxfId="19" priority="36">
      <formula>$BT9="A2-B-3b"</formula>
    </cfRule>
  </conditionalFormatting>
  <conditionalFormatting sqref="G9:H9">
    <cfRule type="expression" dxfId="18" priority="32">
      <formula>AND(ISNUMBER($G9),$G9&gt;1)</formula>
    </cfRule>
  </conditionalFormatting>
  <conditionalFormatting sqref="BY9">
    <cfRule type="expression" dxfId="17" priority="26">
      <formula>$BT9="A2-A-4b"</formula>
    </cfRule>
    <cfRule type="expression" dxfId="16" priority="27">
      <formula>$BX9="N"</formula>
    </cfRule>
    <cfRule type="expression" dxfId="15" priority="28">
      <formula>$BT9="A2-A-3"</formula>
    </cfRule>
    <cfRule type="expression" dxfId="14" priority="29">
      <formula>$BT9="A2-A-4f"</formula>
    </cfRule>
    <cfRule type="expression" dxfId="13" priority="30">
      <formula>$BT9="A2-B-3b"</formula>
    </cfRule>
  </conditionalFormatting>
  <conditionalFormatting sqref="BR10:BX10">
    <cfRule type="expression" dxfId="12" priority="13">
      <formula>$BT10="A2-B-2"</formula>
    </cfRule>
    <cfRule type="expression" dxfId="11" priority="19">
      <formula>$BT10="A2-A-4b"</formula>
    </cfRule>
    <cfRule type="expression" dxfId="10" priority="21">
      <formula>$BX10="N"</formula>
    </cfRule>
    <cfRule type="expression" dxfId="9" priority="22">
      <formula>$BT10="A2-A-3"</formula>
    </cfRule>
    <cfRule type="expression" dxfId="8" priority="23">
      <formula>$BT10="A2-A-4f"</formula>
    </cfRule>
    <cfRule type="expression" dxfId="7" priority="24">
      <formula>$BT10="A2-B-3b"</formula>
    </cfRule>
  </conditionalFormatting>
  <conditionalFormatting sqref="G10:H10">
    <cfRule type="expression" dxfId="6" priority="20">
      <formula>AND(ISNUMBER($G10),$G10&gt;1)</formula>
    </cfRule>
  </conditionalFormatting>
  <conditionalFormatting sqref="BY10">
    <cfRule type="expression" dxfId="5" priority="14">
      <formula>$BT10="A2-A-4b"</formula>
    </cfRule>
    <cfRule type="expression" dxfId="4" priority="15">
      <formula>$BX10="N"</formula>
    </cfRule>
    <cfRule type="expression" dxfId="3" priority="16">
      <formula>$BT10="A2-A-3"</formula>
    </cfRule>
    <cfRule type="expression" dxfId="2" priority="17">
      <formula>$BT10="A2-A-4f"</formula>
    </cfRule>
    <cfRule type="expression" dxfId="1" priority="18">
      <formula>$BT10="A2-B-3b"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90"/>
  <sheetViews>
    <sheetView workbookViewId="0">
      <selection activeCell="B20" sqref="B20"/>
    </sheetView>
  </sheetViews>
  <sheetFormatPr defaultRowHeight="12.75" x14ac:dyDescent="0.2"/>
  <cols>
    <col min="1" max="1" width="13" style="15" bestFit="1" customWidth="1"/>
    <col min="2" max="2" width="24.25" style="15" customWidth="1"/>
    <col min="3" max="3" width="15.375" style="15" bestFit="1" customWidth="1"/>
    <col min="4" max="4" width="1.75" style="16" bestFit="1" customWidth="1"/>
    <col min="5" max="13" width="1.5" style="16" bestFit="1" customWidth="1"/>
    <col min="14" max="28" width="2.25" style="16" bestFit="1" customWidth="1"/>
    <col min="29" max="29" width="4.5" style="16" customWidth="1"/>
    <col min="30" max="30" width="10.75" style="15" customWidth="1"/>
    <col min="31" max="31" width="3" style="16" bestFit="1" customWidth="1"/>
    <col min="32" max="32" width="15.375" style="15" bestFit="1" customWidth="1"/>
  </cols>
  <sheetData>
    <row r="1" spans="1:32" s="350" customFormat="1" x14ac:dyDescent="0.2">
      <c r="A1" s="347" t="s">
        <v>915</v>
      </c>
      <c r="B1" s="347" t="s">
        <v>916</v>
      </c>
      <c r="C1" s="348" t="s">
        <v>917</v>
      </c>
      <c r="D1" s="349" t="s">
        <v>164</v>
      </c>
      <c r="E1" s="349">
        <v>1</v>
      </c>
      <c r="F1" s="349">
        <v>2</v>
      </c>
      <c r="G1" s="349">
        <v>3</v>
      </c>
      <c r="H1" s="349">
        <v>4</v>
      </c>
      <c r="I1" s="349">
        <v>5</v>
      </c>
      <c r="J1" s="349">
        <v>6</v>
      </c>
      <c r="K1" s="349">
        <v>7</v>
      </c>
      <c r="L1" s="349">
        <v>8</v>
      </c>
      <c r="M1" s="349">
        <v>9</v>
      </c>
      <c r="N1" s="349">
        <v>10</v>
      </c>
      <c r="O1" s="349">
        <v>11</v>
      </c>
      <c r="P1" s="349">
        <v>12</v>
      </c>
      <c r="Q1" s="349">
        <v>13</v>
      </c>
      <c r="R1" s="349">
        <v>14</v>
      </c>
      <c r="S1" s="349">
        <v>15</v>
      </c>
      <c r="T1" s="349">
        <v>16</v>
      </c>
      <c r="U1" s="349">
        <v>17</v>
      </c>
      <c r="V1" s="349">
        <v>18</v>
      </c>
      <c r="W1" s="349">
        <v>19</v>
      </c>
      <c r="X1" s="349">
        <v>20</v>
      </c>
      <c r="Y1" s="349">
        <v>21</v>
      </c>
      <c r="Z1" s="349">
        <v>22</v>
      </c>
      <c r="AA1" s="349">
        <v>23</v>
      </c>
      <c r="AB1" s="349">
        <v>24</v>
      </c>
      <c r="AC1" s="349" t="s">
        <v>918</v>
      </c>
      <c r="AD1" s="347" t="s">
        <v>919</v>
      </c>
      <c r="AE1" s="349"/>
      <c r="AF1" s="348" t="str">
        <f>Calc!F10</f>
        <v>010001011100101010101100</v>
      </c>
    </row>
    <row r="2" spans="1:32" x14ac:dyDescent="0.2">
      <c r="A2" s="346" t="s">
        <v>825</v>
      </c>
      <c r="B2" s="15" t="s">
        <v>826</v>
      </c>
      <c r="C2" s="15" t="str">
        <f t="shared" ref="C2:C33" si="0">SUBSTITUTE(B2," ","")</f>
        <v>011100000000––––––––––––</v>
      </c>
      <c r="D2" s="16">
        <f t="shared" ref="D2:D33" si="1">LEN(C2)</f>
        <v>24</v>
      </c>
      <c r="E2" s="16">
        <f t="shared" ref="E2:N11" si="2">IF(OR(MID($AF$1,E$1,1)=MID($C2,E$1,1),MID($C2,E$1,1)="–"),1,0)</f>
        <v>1</v>
      </c>
      <c r="F2" s="16">
        <f t="shared" si="2"/>
        <v>1</v>
      </c>
      <c r="G2" s="16">
        <f t="shared" si="2"/>
        <v>0</v>
      </c>
      <c r="H2" s="16">
        <f t="shared" si="2"/>
        <v>0</v>
      </c>
      <c r="I2" s="16">
        <f t="shared" si="2"/>
        <v>1</v>
      </c>
      <c r="J2" s="16">
        <f t="shared" si="2"/>
        <v>0</v>
      </c>
      <c r="K2" s="16">
        <f t="shared" si="2"/>
        <v>1</v>
      </c>
      <c r="L2" s="16">
        <f t="shared" si="2"/>
        <v>0</v>
      </c>
      <c r="M2" s="16">
        <f t="shared" si="2"/>
        <v>0</v>
      </c>
      <c r="N2" s="16">
        <f t="shared" si="2"/>
        <v>0</v>
      </c>
      <c r="O2" s="16">
        <f t="shared" ref="O2:AB11" si="3">IF(OR(MID($AF$1,O$1,1)=MID($C2,O$1,1),MID($C2,O$1,1)="–"),1,0)</f>
        <v>1</v>
      </c>
      <c r="P2" s="16">
        <f t="shared" si="3"/>
        <v>1</v>
      </c>
      <c r="Q2" s="16">
        <f t="shared" si="3"/>
        <v>1</v>
      </c>
      <c r="R2" s="16">
        <f t="shared" si="3"/>
        <v>1</v>
      </c>
      <c r="S2" s="16">
        <f t="shared" si="3"/>
        <v>1</v>
      </c>
      <c r="T2" s="16">
        <f t="shared" si="3"/>
        <v>1</v>
      </c>
      <c r="U2" s="16">
        <f t="shared" si="3"/>
        <v>1</v>
      </c>
      <c r="V2" s="16">
        <f t="shared" si="3"/>
        <v>1</v>
      </c>
      <c r="W2" s="16">
        <f t="shared" si="3"/>
        <v>1</v>
      </c>
      <c r="X2" s="16">
        <f t="shared" si="3"/>
        <v>1</v>
      </c>
      <c r="Y2" s="16">
        <f t="shared" si="3"/>
        <v>1</v>
      </c>
      <c r="Z2" s="16">
        <f t="shared" si="3"/>
        <v>1</v>
      </c>
      <c r="AA2" s="16">
        <f t="shared" si="3"/>
        <v>1</v>
      </c>
      <c r="AB2" s="16">
        <f t="shared" si="3"/>
        <v>1</v>
      </c>
      <c r="AC2" s="16">
        <f t="shared" ref="AC2:AC33" si="4">SUM(E2:AB2)</f>
        <v>18</v>
      </c>
      <c r="AD2" s="15" t="str">
        <f t="shared" ref="AD2:AD33" si="5">A2</f>
        <v xml:space="preserve">Afghanistan </v>
      </c>
      <c r="AF2" s="345" t="str">
        <f>IFERROR(VLOOKUP(24,AC:AD,2,FALSE),"??????")</f>
        <v xml:space="preserve">Denmark </v>
      </c>
    </row>
    <row r="3" spans="1:32" x14ac:dyDescent="0.2">
      <c r="A3" s="346" t="s">
        <v>827</v>
      </c>
      <c r="B3" s="15" t="s">
        <v>828</v>
      </c>
      <c r="C3" s="15" t="str">
        <f t="shared" si="0"/>
        <v>01010000000100––––––––––</v>
      </c>
      <c r="D3" s="16">
        <f t="shared" si="1"/>
        <v>24</v>
      </c>
      <c r="E3" s="16">
        <f t="shared" si="2"/>
        <v>1</v>
      </c>
      <c r="F3" s="16">
        <f t="shared" si="2"/>
        <v>1</v>
      </c>
      <c r="G3" s="16">
        <f t="shared" si="2"/>
        <v>1</v>
      </c>
      <c r="H3" s="16">
        <f t="shared" si="2"/>
        <v>0</v>
      </c>
      <c r="I3" s="16">
        <f t="shared" si="2"/>
        <v>1</v>
      </c>
      <c r="J3" s="16">
        <f t="shared" si="2"/>
        <v>0</v>
      </c>
      <c r="K3" s="16">
        <f t="shared" si="2"/>
        <v>1</v>
      </c>
      <c r="L3" s="16">
        <f t="shared" si="2"/>
        <v>0</v>
      </c>
      <c r="M3" s="16">
        <f t="shared" si="2"/>
        <v>0</v>
      </c>
      <c r="N3" s="16">
        <f t="shared" si="2"/>
        <v>0</v>
      </c>
      <c r="O3" s="16">
        <f t="shared" si="3"/>
        <v>1</v>
      </c>
      <c r="P3" s="16">
        <f t="shared" si="3"/>
        <v>0</v>
      </c>
      <c r="Q3" s="16">
        <f t="shared" si="3"/>
        <v>0</v>
      </c>
      <c r="R3" s="16">
        <f t="shared" si="3"/>
        <v>1</v>
      </c>
      <c r="S3" s="16">
        <f t="shared" si="3"/>
        <v>1</v>
      </c>
      <c r="T3" s="16">
        <f t="shared" si="3"/>
        <v>1</v>
      </c>
      <c r="U3" s="16">
        <f t="shared" si="3"/>
        <v>1</v>
      </c>
      <c r="V3" s="16">
        <f t="shared" si="3"/>
        <v>1</v>
      </c>
      <c r="W3" s="16">
        <f t="shared" si="3"/>
        <v>1</v>
      </c>
      <c r="X3" s="16">
        <f t="shared" si="3"/>
        <v>1</v>
      </c>
      <c r="Y3" s="16">
        <f t="shared" si="3"/>
        <v>1</v>
      </c>
      <c r="Z3" s="16">
        <f t="shared" si="3"/>
        <v>1</v>
      </c>
      <c r="AA3" s="16">
        <f t="shared" si="3"/>
        <v>1</v>
      </c>
      <c r="AB3" s="16">
        <f t="shared" si="3"/>
        <v>1</v>
      </c>
      <c r="AC3" s="16">
        <f t="shared" si="4"/>
        <v>17</v>
      </c>
      <c r="AD3" s="15" t="str">
        <f t="shared" si="5"/>
        <v xml:space="preserve">Albania </v>
      </c>
      <c r="AF3" s="345"/>
    </row>
    <row r="4" spans="1:32" x14ac:dyDescent="0.2">
      <c r="A4" s="346" t="s">
        <v>829</v>
      </c>
      <c r="B4" s="15" t="s">
        <v>830</v>
      </c>
      <c r="C4" s="15" t="str">
        <f t="shared" si="0"/>
        <v>000010100–––––––––––––––</v>
      </c>
      <c r="D4" s="16">
        <f t="shared" si="1"/>
        <v>24</v>
      </c>
      <c r="E4" s="16">
        <f t="shared" si="2"/>
        <v>1</v>
      </c>
      <c r="F4" s="16">
        <f t="shared" si="2"/>
        <v>0</v>
      </c>
      <c r="G4" s="16">
        <f t="shared" si="2"/>
        <v>1</v>
      </c>
      <c r="H4" s="16">
        <f t="shared" si="2"/>
        <v>1</v>
      </c>
      <c r="I4" s="16">
        <f t="shared" si="2"/>
        <v>0</v>
      </c>
      <c r="J4" s="16">
        <f t="shared" si="2"/>
        <v>0</v>
      </c>
      <c r="K4" s="16">
        <f t="shared" si="2"/>
        <v>0</v>
      </c>
      <c r="L4" s="16">
        <f t="shared" si="2"/>
        <v>0</v>
      </c>
      <c r="M4" s="16">
        <f t="shared" si="2"/>
        <v>0</v>
      </c>
      <c r="N4" s="16">
        <f t="shared" si="2"/>
        <v>1</v>
      </c>
      <c r="O4" s="16">
        <f t="shared" si="3"/>
        <v>1</v>
      </c>
      <c r="P4" s="16">
        <f t="shared" si="3"/>
        <v>1</v>
      </c>
      <c r="Q4" s="16">
        <f t="shared" si="3"/>
        <v>1</v>
      </c>
      <c r="R4" s="16">
        <f t="shared" si="3"/>
        <v>1</v>
      </c>
      <c r="S4" s="16">
        <f t="shared" si="3"/>
        <v>1</v>
      </c>
      <c r="T4" s="16">
        <f t="shared" si="3"/>
        <v>1</v>
      </c>
      <c r="U4" s="16">
        <f t="shared" si="3"/>
        <v>1</v>
      </c>
      <c r="V4" s="16">
        <f t="shared" si="3"/>
        <v>1</v>
      </c>
      <c r="W4" s="16">
        <f t="shared" si="3"/>
        <v>1</v>
      </c>
      <c r="X4" s="16">
        <f t="shared" si="3"/>
        <v>1</v>
      </c>
      <c r="Y4" s="16">
        <f t="shared" si="3"/>
        <v>1</v>
      </c>
      <c r="Z4" s="16">
        <f t="shared" si="3"/>
        <v>1</v>
      </c>
      <c r="AA4" s="16">
        <f t="shared" si="3"/>
        <v>1</v>
      </c>
      <c r="AB4" s="16">
        <f t="shared" si="3"/>
        <v>1</v>
      </c>
      <c r="AC4" s="16">
        <f t="shared" si="4"/>
        <v>18</v>
      </c>
      <c r="AD4" s="15" t="str">
        <f t="shared" si="5"/>
        <v xml:space="preserve">Algeria </v>
      </c>
    </row>
    <row r="5" spans="1:32" x14ac:dyDescent="0.2">
      <c r="A5" s="346" t="s">
        <v>831</v>
      </c>
      <c r="B5" s="15" t="s">
        <v>832</v>
      </c>
      <c r="C5" s="15" t="str">
        <f t="shared" si="0"/>
        <v>000010010000––––––––––––</v>
      </c>
      <c r="D5" s="16">
        <f t="shared" si="1"/>
        <v>24</v>
      </c>
      <c r="E5" s="16">
        <f t="shared" si="2"/>
        <v>1</v>
      </c>
      <c r="F5" s="16">
        <f t="shared" si="2"/>
        <v>0</v>
      </c>
      <c r="G5" s="16">
        <f t="shared" si="2"/>
        <v>1</v>
      </c>
      <c r="H5" s="16">
        <f t="shared" si="2"/>
        <v>1</v>
      </c>
      <c r="I5" s="16">
        <f t="shared" si="2"/>
        <v>0</v>
      </c>
      <c r="J5" s="16">
        <f t="shared" si="2"/>
        <v>0</v>
      </c>
      <c r="K5" s="16">
        <f t="shared" si="2"/>
        <v>1</v>
      </c>
      <c r="L5" s="16">
        <f t="shared" si="2"/>
        <v>1</v>
      </c>
      <c r="M5" s="16">
        <f t="shared" si="2"/>
        <v>0</v>
      </c>
      <c r="N5" s="16">
        <f t="shared" si="2"/>
        <v>0</v>
      </c>
      <c r="O5" s="16">
        <f t="shared" si="3"/>
        <v>1</v>
      </c>
      <c r="P5" s="16">
        <f t="shared" si="3"/>
        <v>1</v>
      </c>
      <c r="Q5" s="16">
        <f t="shared" si="3"/>
        <v>1</v>
      </c>
      <c r="R5" s="16">
        <f t="shared" si="3"/>
        <v>1</v>
      </c>
      <c r="S5" s="16">
        <f t="shared" si="3"/>
        <v>1</v>
      </c>
      <c r="T5" s="16">
        <f t="shared" si="3"/>
        <v>1</v>
      </c>
      <c r="U5" s="16">
        <f t="shared" si="3"/>
        <v>1</v>
      </c>
      <c r="V5" s="16">
        <f t="shared" si="3"/>
        <v>1</v>
      </c>
      <c r="W5" s="16">
        <f t="shared" si="3"/>
        <v>1</v>
      </c>
      <c r="X5" s="16">
        <f t="shared" si="3"/>
        <v>1</v>
      </c>
      <c r="Y5" s="16">
        <f t="shared" si="3"/>
        <v>1</v>
      </c>
      <c r="Z5" s="16">
        <f t="shared" si="3"/>
        <v>1</v>
      </c>
      <c r="AA5" s="16">
        <f t="shared" si="3"/>
        <v>1</v>
      </c>
      <c r="AB5" s="16">
        <f t="shared" si="3"/>
        <v>1</v>
      </c>
      <c r="AC5" s="16">
        <f t="shared" si="4"/>
        <v>19</v>
      </c>
      <c r="AD5" s="15" t="str">
        <f t="shared" si="5"/>
        <v xml:space="preserve">Angola </v>
      </c>
    </row>
    <row r="6" spans="1:32" x14ac:dyDescent="0.2">
      <c r="A6" s="346" t="s">
        <v>833</v>
      </c>
      <c r="B6" s="15" t="s">
        <v>834</v>
      </c>
      <c r="C6" s="15" t="str">
        <f t="shared" si="0"/>
        <v>00001100101000––––––––––</v>
      </c>
      <c r="D6" s="16">
        <f t="shared" si="1"/>
        <v>24</v>
      </c>
      <c r="E6" s="16">
        <f t="shared" si="2"/>
        <v>1</v>
      </c>
      <c r="F6" s="16">
        <f t="shared" si="2"/>
        <v>0</v>
      </c>
      <c r="G6" s="16">
        <f t="shared" si="2"/>
        <v>1</v>
      </c>
      <c r="H6" s="16">
        <f t="shared" si="2"/>
        <v>1</v>
      </c>
      <c r="I6" s="16">
        <f t="shared" si="2"/>
        <v>0</v>
      </c>
      <c r="J6" s="16">
        <f t="shared" si="2"/>
        <v>1</v>
      </c>
      <c r="K6" s="16">
        <f t="shared" si="2"/>
        <v>1</v>
      </c>
      <c r="L6" s="16">
        <f t="shared" si="2"/>
        <v>0</v>
      </c>
      <c r="M6" s="16">
        <f t="shared" si="2"/>
        <v>1</v>
      </c>
      <c r="N6" s="16">
        <f t="shared" si="2"/>
        <v>0</v>
      </c>
      <c r="O6" s="16">
        <f t="shared" si="3"/>
        <v>0</v>
      </c>
      <c r="P6" s="16">
        <f t="shared" si="3"/>
        <v>1</v>
      </c>
      <c r="Q6" s="16">
        <f t="shared" si="3"/>
        <v>0</v>
      </c>
      <c r="R6" s="16">
        <f t="shared" si="3"/>
        <v>1</v>
      </c>
      <c r="S6" s="16">
        <f t="shared" si="3"/>
        <v>1</v>
      </c>
      <c r="T6" s="16">
        <f t="shared" si="3"/>
        <v>1</v>
      </c>
      <c r="U6" s="16">
        <f t="shared" si="3"/>
        <v>1</v>
      </c>
      <c r="V6" s="16">
        <f t="shared" si="3"/>
        <v>1</v>
      </c>
      <c r="W6" s="16">
        <f t="shared" si="3"/>
        <v>1</v>
      </c>
      <c r="X6" s="16">
        <f t="shared" si="3"/>
        <v>1</v>
      </c>
      <c r="Y6" s="16">
        <f t="shared" si="3"/>
        <v>1</v>
      </c>
      <c r="Z6" s="16">
        <f t="shared" si="3"/>
        <v>1</v>
      </c>
      <c r="AA6" s="16">
        <f t="shared" si="3"/>
        <v>1</v>
      </c>
      <c r="AB6" s="16">
        <f t="shared" si="3"/>
        <v>1</v>
      </c>
      <c r="AC6" s="16">
        <f t="shared" si="4"/>
        <v>18</v>
      </c>
      <c r="AD6" s="15" t="str">
        <f t="shared" si="5"/>
        <v xml:space="preserve">Antigua and Barbuda </v>
      </c>
    </row>
    <row r="7" spans="1:32" x14ac:dyDescent="0.2">
      <c r="A7" s="346" t="s">
        <v>835</v>
      </c>
      <c r="B7" s="15" t="s">
        <v>836</v>
      </c>
      <c r="C7" s="15" t="str">
        <f t="shared" si="0"/>
        <v>111000––––––––––––––––––</v>
      </c>
      <c r="D7" s="16">
        <f t="shared" si="1"/>
        <v>24</v>
      </c>
      <c r="E7" s="16">
        <f t="shared" si="2"/>
        <v>0</v>
      </c>
      <c r="F7" s="16">
        <f t="shared" si="2"/>
        <v>1</v>
      </c>
      <c r="G7" s="16">
        <f t="shared" si="2"/>
        <v>0</v>
      </c>
      <c r="H7" s="16">
        <f t="shared" si="2"/>
        <v>1</v>
      </c>
      <c r="I7" s="16">
        <f t="shared" si="2"/>
        <v>1</v>
      </c>
      <c r="J7" s="16">
        <f t="shared" si="2"/>
        <v>0</v>
      </c>
      <c r="K7" s="16">
        <f t="shared" si="2"/>
        <v>1</v>
      </c>
      <c r="L7" s="16">
        <f t="shared" si="2"/>
        <v>1</v>
      </c>
      <c r="M7" s="16">
        <f t="shared" si="2"/>
        <v>1</v>
      </c>
      <c r="N7" s="16">
        <f t="shared" si="2"/>
        <v>1</v>
      </c>
      <c r="O7" s="16">
        <f t="shared" si="3"/>
        <v>1</v>
      </c>
      <c r="P7" s="16">
        <f t="shared" si="3"/>
        <v>1</v>
      </c>
      <c r="Q7" s="16">
        <f t="shared" si="3"/>
        <v>1</v>
      </c>
      <c r="R7" s="16">
        <f t="shared" si="3"/>
        <v>1</v>
      </c>
      <c r="S7" s="16">
        <f t="shared" si="3"/>
        <v>1</v>
      </c>
      <c r="T7" s="16">
        <f t="shared" si="3"/>
        <v>1</v>
      </c>
      <c r="U7" s="16">
        <f t="shared" si="3"/>
        <v>1</v>
      </c>
      <c r="V7" s="16">
        <f t="shared" si="3"/>
        <v>1</v>
      </c>
      <c r="W7" s="16">
        <f t="shared" si="3"/>
        <v>1</v>
      </c>
      <c r="X7" s="16">
        <f t="shared" si="3"/>
        <v>1</v>
      </c>
      <c r="Y7" s="16">
        <f t="shared" si="3"/>
        <v>1</v>
      </c>
      <c r="Z7" s="16">
        <f t="shared" si="3"/>
        <v>1</v>
      </c>
      <c r="AA7" s="16">
        <f t="shared" si="3"/>
        <v>1</v>
      </c>
      <c r="AB7" s="16">
        <f t="shared" si="3"/>
        <v>1</v>
      </c>
      <c r="AC7" s="16">
        <f t="shared" si="4"/>
        <v>21</v>
      </c>
      <c r="AD7" s="15" t="str">
        <f t="shared" si="5"/>
        <v xml:space="preserve">Argentina </v>
      </c>
    </row>
    <row r="8" spans="1:32" x14ac:dyDescent="0.2">
      <c r="A8" s="346" t="s">
        <v>837</v>
      </c>
      <c r="B8" s="15" t="s">
        <v>838</v>
      </c>
      <c r="C8" s="15" t="str">
        <f t="shared" si="0"/>
        <v>01100000000000––––––––––</v>
      </c>
      <c r="D8" s="16">
        <f t="shared" si="1"/>
        <v>24</v>
      </c>
      <c r="E8" s="16">
        <f t="shared" si="2"/>
        <v>1</v>
      </c>
      <c r="F8" s="16">
        <f t="shared" si="2"/>
        <v>1</v>
      </c>
      <c r="G8" s="16">
        <f t="shared" si="2"/>
        <v>0</v>
      </c>
      <c r="H8" s="16">
        <f t="shared" si="2"/>
        <v>1</v>
      </c>
      <c r="I8" s="16">
        <f t="shared" si="2"/>
        <v>1</v>
      </c>
      <c r="J8" s="16">
        <f t="shared" si="2"/>
        <v>0</v>
      </c>
      <c r="K8" s="16">
        <f t="shared" si="2"/>
        <v>1</v>
      </c>
      <c r="L8" s="16">
        <f t="shared" si="2"/>
        <v>0</v>
      </c>
      <c r="M8" s="16">
        <f t="shared" si="2"/>
        <v>0</v>
      </c>
      <c r="N8" s="16">
        <f t="shared" si="2"/>
        <v>0</v>
      </c>
      <c r="O8" s="16">
        <f t="shared" si="3"/>
        <v>1</v>
      </c>
      <c r="P8" s="16">
        <f t="shared" si="3"/>
        <v>1</v>
      </c>
      <c r="Q8" s="16">
        <f t="shared" si="3"/>
        <v>0</v>
      </c>
      <c r="R8" s="16">
        <f t="shared" si="3"/>
        <v>1</v>
      </c>
      <c r="S8" s="16">
        <f t="shared" si="3"/>
        <v>1</v>
      </c>
      <c r="T8" s="16">
        <f t="shared" si="3"/>
        <v>1</v>
      </c>
      <c r="U8" s="16">
        <f t="shared" si="3"/>
        <v>1</v>
      </c>
      <c r="V8" s="16">
        <f t="shared" si="3"/>
        <v>1</v>
      </c>
      <c r="W8" s="16">
        <f t="shared" si="3"/>
        <v>1</v>
      </c>
      <c r="X8" s="16">
        <f t="shared" si="3"/>
        <v>1</v>
      </c>
      <c r="Y8" s="16">
        <f t="shared" si="3"/>
        <v>1</v>
      </c>
      <c r="Z8" s="16">
        <f t="shared" si="3"/>
        <v>1</v>
      </c>
      <c r="AA8" s="16">
        <f t="shared" si="3"/>
        <v>1</v>
      </c>
      <c r="AB8" s="16">
        <f t="shared" si="3"/>
        <v>1</v>
      </c>
      <c r="AC8" s="16">
        <f t="shared" si="4"/>
        <v>18</v>
      </c>
      <c r="AD8" s="15" t="str">
        <f t="shared" si="5"/>
        <v xml:space="preserve">Armenia </v>
      </c>
    </row>
    <row r="9" spans="1:32" x14ac:dyDescent="0.2">
      <c r="A9" s="346" t="s">
        <v>839</v>
      </c>
      <c r="B9" s="15" t="s">
        <v>840</v>
      </c>
      <c r="C9" s="15" t="str">
        <f t="shared" si="0"/>
        <v>011111––––––––––––––––––</v>
      </c>
      <c r="D9" s="16">
        <f t="shared" si="1"/>
        <v>24</v>
      </c>
      <c r="E9" s="16">
        <f t="shared" si="2"/>
        <v>1</v>
      </c>
      <c r="F9" s="16">
        <f t="shared" si="2"/>
        <v>1</v>
      </c>
      <c r="G9" s="16">
        <f t="shared" si="2"/>
        <v>0</v>
      </c>
      <c r="H9" s="16">
        <f t="shared" si="2"/>
        <v>0</v>
      </c>
      <c r="I9" s="16">
        <f t="shared" si="2"/>
        <v>0</v>
      </c>
      <c r="J9" s="16">
        <f t="shared" si="2"/>
        <v>1</v>
      </c>
      <c r="K9" s="16">
        <f t="shared" si="2"/>
        <v>1</v>
      </c>
      <c r="L9" s="16">
        <f t="shared" si="2"/>
        <v>1</v>
      </c>
      <c r="M9" s="16">
        <f t="shared" si="2"/>
        <v>1</v>
      </c>
      <c r="N9" s="16">
        <f t="shared" si="2"/>
        <v>1</v>
      </c>
      <c r="O9" s="16">
        <f t="shared" si="3"/>
        <v>1</v>
      </c>
      <c r="P9" s="16">
        <f t="shared" si="3"/>
        <v>1</v>
      </c>
      <c r="Q9" s="16">
        <f t="shared" si="3"/>
        <v>1</v>
      </c>
      <c r="R9" s="16">
        <f t="shared" si="3"/>
        <v>1</v>
      </c>
      <c r="S9" s="16">
        <f t="shared" si="3"/>
        <v>1</v>
      </c>
      <c r="T9" s="16">
        <f t="shared" si="3"/>
        <v>1</v>
      </c>
      <c r="U9" s="16">
        <f t="shared" si="3"/>
        <v>1</v>
      </c>
      <c r="V9" s="16">
        <f t="shared" si="3"/>
        <v>1</v>
      </c>
      <c r="W9" s="16">
        <f t="shared" si="3"/>
        <v>1</v>
      </c>
      <c r="X9" s="16">
        <f t="shared" si="3"/>
        <v>1</v>
      </c>
      <c r="Y9" s="16">
        <f t="shared" si="3"/>
        <v>1</v>
      </c>
      <c r="Z9" s="16">
        <f t="shared" si="3"/>
        <v>1</v>
      </c>
      <c r="AA9" s="16">
        <f t="shared" si="3"/>
        <v>1</v>
      </c>
      <c r="AB9" s="16">
        <f t="shared" si="3"/>
        <v>1</v>
      </c>
      <c r="AC9" s="16">
        <f t="shared" si="4"/>
        <v>21</v>
      </c>
      <c r="AD9" s="15" t="str">
        <f t="shared" si="5"/>
        <v xml:space="preserve">Australia </v>
      </c>
    </row>
    <row r="10" spans="1:32" x14ac:dyDescent="0.2">
      <c r="A10" s="346" t="s">
        <v>841</v>
      </c>
      <c r="B10" s="15" t="s">
        <v>842</v>
      </c>
      <c r="C10" s="15" t="str">
        <f t="shared" si="0"/>
        <v>010001000–––––––––––––––</v>
      </c>
      <c r="D10" s="16">
        <f t="shared" si="1"/>
        <v>24</v>
      </c>
      <c r="E10" s="16">
        <f t="shared" si="2"/>
        <v>1</v>
      </c>
      <c r="F10" s="16">
        <f t="shared" si="2"/>
        <v>1</v>
      </c>
      <c r="G10" s="16">
        <f t="shared" si="2"/>
        <v>1</v>
      </c>
      <c r="H10" s="16">
        <f t="shared" si="2"/>
        <v>1</v>
      </c>
      <c r="I10" s="16">
        <f t="shared" si="2"/>
        <v>1</v>
      </c>
      <c r="J10" s="16">
        <f t="shared" si="2"/>
        <v>1</v>
      </c>
      <c r="K10" s="16">
        <f t="shared" si="2"/>
        <v>1</v>
      </c>
      <c r="L10" s="16">
        <f t="shared" si="2"/>
        <v>0</v>
      </c>
      <c r="M10" s="16">
        <f t="shared" si="2"/>
        <v>0</v>
      </c>
      <c r="N10" s="16">
        <f t="shared" si="2"/>
        <v>1</v>
      </c>
      <c r="O10" s="16">
        <f t="shared" si="3"/>
        <v>1</v>
      </c>
      <c r="P10" s="16">
        <f t="shared" si="3"/>
        <v>1</v>
      </c>
      <c r="Q10" s="16">
        <f t="shared" si="3"/>
        <v>1</v>
      </c>
      <c r="R10" s="16">
        <f t="shared" si="3"/>
        <v>1</v>
      </c>
      <c r="S10" s="16">
        <f t="shared" si="3"/>
        <v>1</v>
      </c>
      <c r="T10" s="16">
        <f t="shared" si="3"/>
        <v>1</v>
      </c>
      <c r="U10" s="16">
        <f t="shared" si="3"/>
        <v>1</v>
      </c>
      <c r="V10" s="16">
        <f t="shared" si="3"/>
        <v>1</v>
      </c>
      <c r="W10" s="16">
        <f t="shared" si="3"/>
        <v>1</v>
      </c>
      <c r="X10" s="16">
        <f t="shared" si="3"/>
        <v>1</v>
      </c>
      <c r="Y10" s="16">
        <f t="shared" si="3"/>
        <v>1</v>
      </c>
      <c r="Z10" s="16">
        <f t="shared" si="3"/>
        <v>1</v>
      </c>
      <c r="AA10" s="16">
        <f t="shared" si="3"/>
        <v>1</v>
      </c>
      <c r="AB10" s="16">
        <f t="shared" si="3"/>
        <v>1</v>
      </c>
      <c r="AC10" s="16">
        <f t="shared" si="4"/>
        <v>22</v>
      </c>
      <c r="AD10" s="15" t="str">
        <f t="shared" si="5"/>
        <v xml:space="preserve">Austria </v>
      </c>
    </row>
    <row r="11" spans="1:32" x14ac:dyDescent="0.2">
      <c r="A11" s="346" t="s">
        <v>843</v>
      </c>
      <c r="B11" s="15" t="s">
        <v>844</v>
      </c>
      <c r="C11" s="15" t="str">
        <f t="shared" si="0"/>
        <v>01100000000010––––––––––</v>
      </c>
      <c r="D11" s="16">
        <f t="shared" si="1"/>
        <v>24</v>
      </c>
      <c r="E11" s="16">
        <f t="shared" si="2"/>
        <v>1</v>
      </c>
      <c r="F11" s="16">
        <f t="shared" si="2"/>
        <v>1</v>
      </c>
      <c r="G11" s="16">
        <f t="shared" si="2"/>
        <v>0</v>
      </c>
      <c r="H11" s="16">
        <f t="shared" si="2"/>
        <v>1</v>
      </c>
      <c r="I11" s="16">
        <f t="shared" si="2"/>
        <v>1</v>
      </c>
      <c r="J11" s="16">
        <f t="shared" si="2"/>
        <v>0</v>
      </c>
      <c r="K11" s="16">
        <f t="shared" si="2"/>
        <v>1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3"/>
        <v>1</v>
      </c>
      <c r="P11" s="16">
        <f t="shared" si="3"/>
        <v>1</v>
      </c>
      <c r="Q11" s="16">
        <f t="shared" si="3"/>
        <v>1</v>
      </c>
      <c r="R11" s="16">
        <f t="shared" si="3"/>
        <v>1</v>
      </c>
      <c r="S11" s="16">
        <f t="shared" si="3"/>
        <v>1</v>
      </c>
      <c r="T11" s="16">
        <f t="shared" si="3"/>
        <v>1</v>
      </c>
      <c r="U11" s="16">
        <f t="shared" si="3"/>
        <v>1</v>
      </c>
      <c r="V11" s="16">
        <f t="shared" si="3"/>
        <v>1</v>
      </c>
      <c r="W11" s="16">
        <f t="shared" si="3"/>
        <v>1</v>
      </c>
      <c r="X11" s="16">
        <f t="shared" si="3"/>
        <v>1</v>
      </c>
      <c r="Y11" s="16">
        <f t="shared" si="3"/>
        <v>1</v>
      </c>
      <c r="Z11" s="16">
        <f t="shared" si="3"/>
        <v>1</v>
      </c>
      <c r="AA11" s="16">
        <f t="shared" si="3"/>
        <v>1</v>
      </c>
      <c r="AB11" s="16">
        <f t="shared" si="3"/>
        <v>1</v>
      </c>
      <c r="AC11" s="16">
        <f t="shared" si="4"/>
        <v>19</v>
      </c>
      <c r="AD11" s="15" t="str">
        <f t="shared" si="5"/>
        <v xml:space="preserve">Azerbaijan </v>
      </c>
    </row>
    <row r="12" spans="1:32" x14ac:dyDescent="0.2">
      <c r="A12" s="346" t="s">
        <v>845</v>
      </c>
      <c r="B12" s="15" t="s">
        <v>846</v>
      </c>
      <c r="C12" s="15" t="str">
        <f t="shared" si="0"/>
        <v>000010101000––––––––––––</v>
      </c>
      <c r="D12" s="16">
        <f t="shared" si="1"/>
        <v>24</v>
      </c>
      <c r="E12" s="16">
        <f t="shared" ref="E12:N21" si="6">IF(OR(MID($AF$1,E$1,1)=MID($C12,E$1,1),MID($C12,E$1,1)="–"),1,0)</f>
        <v>1</v>
      </c>
      <c r="F12" s="16">
        <f t="shared" si="6"/>
        <v>0</v>
      </c>
      <c r="G12" s="16">
        <f t="shared" si="6"/>
        <v>1</v>
      </c>
      <c r="H12" s="16">
        <f t="shared" si="6"/>
        <v>1</v>
      </c>
      <c r="I12" s="16">
        <f t="shared" si="6"/>
        <v>0</v>
      </c>
      <c r="J12" s="16">
        <f t="shared" si="6"/>
        <v>0</v>
      </c>
      <c r="K12" s="16">
        <f t="shared" si="6"/>
        <v>0</v>
      </c>
      <c r="L12" s="16">
        <f t="shared" si="6"/>
        <v>0</v>
      </c>
      <c r="M12" s="16">
        <f t="shared" si="6"/>
        <v>1</v>
      </c>
      <c r="N12" s="16">
        <f t="shared" si="6"/>
        <v>0</v>
      </c>
      <c r="O12" s="16">
        <f t="shared" ref="O12:AB21" si="7">IF(OR(MID($AF$1,O$1,1)=MID($C12,O$1,1),MID($C12,O$1,1)="–"),1,0)</f>
        <v>1</v>
      </c>
      <c r="P12" s="16">
        <f t="shared" si="7"/>
        <v>1</v>
      </c>
      <c r="Q12" s="16">
        <f t="shared" si="7"/>
        <v>1</v>
      </c>
      <c r="R12" s="16">
        <f t="shared" si="7"/>
        <v>1</v>
      </c>
      <c r="S12" s="16">
        <f t="shared" si="7"/>
        <v>1</v>
      </c>
      <c r="T12" s="16">
        <f t="shared" si="7"/>
        <v>1</v>
      </c>
      <c r="U12" s="16">
        <f t="shared" si="7"/>
        <v>1</v>
      </c>
      <c r="V12" s="16">
        <f t="shared" si="7"/>
        <v>1</v>
      </c>
      <c r="W12" s="16">
        <f t="shared" si="7"/>
        <v>1</v>
      </c>
      <c r="X12" s="16">
        <f t="shared" si="7"/>
        <v>1</v>
      </c>
      <c r="Y12" s="16">
        <f t="shared" si="7"/>
        <v>1</v>
      </c>
      <c r="Z12" s="16">
        <f t="shared" si="7"/>
        <v>1</v>
      </c>
      <c r="AA12" s="16">
        <f t="shared" si="7"/>
        <v>1</v>
      </c>
      <c r="AB12" s="16">
        <f t="shared" si="7"/>
        <v>1</v>
      </c>
      <c r="AC12" s="16">
        <f t="shared" si="4"/>
        <v>18</v>
      </c>
      <c r="AD12" s="15" t="str">
        <f t="shared" si="5"/>
        <v xml:space="preserve">Bahamas </v>
      </c>
    </row>
    <row r="13" spans="1:32" x14ac:dyDescent="0.2">
      <c r="A13" s="346" t="s">
        <v>847</v>
      </c>
      <c r="B13" s="15" t="s">
        <v>848</v>
      </c>
      <c r="C13" s="15" t="str">
        <f t="shared" si="0"/>
        <v>100010010100––––––––––––</v>
      </c>
      <c r="D13" s="16">
        <f t="shared" si="1"/>
        <v>24</v>
      </c>
      <c r="E13" s="16">
        <f t="shared" si="6"/>
        <v>0</v>
      </c>
      <c r="F13" s="16">
        <f t="shared" si="6"/>
        <v>0</v>
      </c>
      <c r="G13" s="16">
        <f t="shared" si="6"/>
        <v>1</v>
      </c>
      <c r="H13" s="16">
        <f t="shared" si="6"/>
        <v>1</v>
      </c>
      <c r="I13" s="16">
        <f t="shared" si="6"/>
        <v>0</v>
      </c>
      <c r="J13" s="16">
        <f t="shared" si="6"/>
        <v>0</v>
      </c>
      <c r="K13" s="16">
        <f t="shared" si="6"/>
        <v>1</v>
      </c>
      <c r="L13" s="16">
        <f t="shared" si="6"/>
        <v>1</v>
      </c>
      <c r="M13" s="16">
        <f t="shared" si="6"/>
        <v>0</v>
      </c>
      <c r="N13" s="16">
        <f t="shared" si="6"/>
        <v>1</v>
      </c>
      <c r="O13" s="16">
        <f t="shared" si="7"/>
        <v>1</v>
      </c>
      <c r="P13" s="16">
        <f t="shared" si="7"/>
        <v>1</v>
      </c>
      <c r="Q13" s="16">
        <f t="shared" si="7"/>
        <v>1</v>
      </c>
      <c r="R13" s="16">
        <f t="shared" si="7"/>
        <v>1</v>
      </c>
      <c r="S13" s="16">
        <f t="shared" si="7"/>
        <v>1</v>
      </c>
      <c r="T13" s="16">
        <f t="shared" si="7"/>
        <v>1</v>
      </c>
      <c r="U13" s="16">
        <f t="shared" si="7"/>
        <v>1</v>
      </c>
      <c r="V13" s="16">
        <f t="shared" si="7"/>
        <v>1</v>
      </c>
      <c r="W13" s="16">
        <f t="shared" si="7"/>
        <v>1</v>
      </c>
      <c r="X13" s="16">
        <f t="shared" si="7"/>
        <v>1</v>
      </c>
      <c r="Y13" s="16">
        <f t="shared" si="7"/>
        <v>1</v>
      </c>
      <c r="Z13" s="16">
        <f t="shared" si="7"/>
        <v>1</v>
      </c>
      <c r="AA13" s="16">
        <f t="shared" si="7"/>
        <v>1</v>
      </c>
      <c r="AB13" s="16">
        <f t="shared" si="7"/>
        <v>1</v>
      </c>
      <c r="AC13" s="16">
        <f t="shared" si="4"/>
        <v>19</v>
      </c>
      <c r="AD13" s="15" t="str">
        <f t="shared" si="5"/>
        <v xml:space="preserve">Bahrain </v>
      </c>
    </row>
    <row r="14" spans="1:32" x14ac:dyDescent="0.2">
      <c r="A14" s="346" t="s">
        <v>849</v>
      </c>
      <c r="B14" s="15" t="s">
        <v>850</v>
      </c>
      <c r="C14" s="15" t="str">
        <f t="shared" si="0"/>
        <v>011100000010––––––––––––</v>
      </c>
      <c r="D14" s="16">
        <f t="shared" si="1"/>
        <v>24</v>
      </c>
      <c r="E14" s="16">
        <f t="shared" si="6"/>
        <v>1</v>
      </c>
      <c r="F14" s="16">
        <f t="shared" si="6"/>
        <v>1</v>
      </c>
      <c r="G14" s="16">
        <f t="shared" si="6"/>
        <v>0</v>
      </c>
      <c r="H14" s="16">
        <f t="shared" si="6"/>
        <v>0</v>
      </c>
      <c r="I14" s="16">
        <f t="shared" si="6"/>
        <v>1</v>
      </c>
      <c r="J14" s="16">
        <f t="shared" si="6"/>
        <v>0</v>
      </c>
      <c r="K14" s="16">
        <f t="shared" si="6"/>
        <v>1</v>
      </c>
      <c r="L14" s="16">
        <f t="shared" si="6"/>
        <v>0</v>
      </c>
      <c r="M14" s="16">
        <f t="shared" si="6"/>
        <v>0</v>
      </c>
      <c r="N14" s="16">
        <f t="shared" si="6"/>
        <v>0</v>
      </c>
      <c r="O14" s="16">
        <f t="shared" si="7"/>
        <v>0</v>
      </c>
      <c r="P14" s="16">
        <f t="shared" si="7"/>
        <v>1</v>
      </c>
      <c r="Q14" s="16">
        <f t="shared" si="7"/>
        <v>1</v>
      </c>
      <c r="R14" s="16">
        <f t="shared" si="7"/>
        <v>1</v>
      </c>
      <c r="S14" s="16">
        <f t="shared" si="7"/>
        <v>1</v>
      </c>
      <c r="T14" s="16">
        <f t="shared" si="7"/>
        <v>1</v>
      </c>
      <c r="U14" s="16">
        <f t="shared" si="7"/>
        <v>1</v>
      </c>
      <c r="V14" s="16">
        <f t="shared" si="7"/>
        <v>1</v>
      </c>
      <c r="W14" s="16">
        <f t="shared" si="7"/>
        <v>1</v>
      </c>
      <c r="X14" s="16">
        <f t="shared" si="7"/>
        <v>1</v>
      </c>
      <c r="Y14" s="16">
        <f t="shared" si="7"/>
        <v>1</v>
      </c>
      <c r="Z14" s="16">
        <f t="shared" si="7"/>
        <v>1</v>
      </c>
      <c r="AA14" s="16">
        <f t="shared" si="7"/>
        <v>1</v>
      </c>
      <c r="AB14" s="16">
        <f t="shared" si="7"/>
        <v>1</v>
      </c>
      <c r="AC14" s="16">
        <f t="shared" si="4"/>
        <v>17</v>
      </c>
      <c r="AD14" s="15" t="str">
        <f t="shared" si="5"/>
        <v xml:space="preserve">Bangladesh </v>
      </c>
    </row>
    <row r="15" spans="1:32" x14ac:dyDescent="0.2">
      <c r="A15" s="346" t="s">
        <v>851</v>
      </c>
      <c r="B15" s="15" t="s">
        <v>852</v>
      </c>
      <c r="C15" s="15" t="str">
        <f t="shared" si="0"/>
        <v>00001010101000––––––––––</v>
      </c>
      <c r="D15" s="16">
        <f t="shared" si="1"/>
        <v>24</v>
      </c>
      <c r="E15" s="16">
        <f t="shared" si="6"/>
        <v>1</v>
      </c>
      <c r="F15" s="16">
        <f t="shared" si="6"/>
        <v>0</v>
      </c>
      <c r="G15" s="16">
        <f t="shared" si="6"/>
        <v>1</v>
      </c>
      <c r="H15" s="16">
        <f t="shared" si="6"/>
        <v>1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16">
        <f t="shared" si="6"/>
        <v>1</v>
      </c>
      <c r="N15" s="16">
        <f t="shared" si="6"/>
        <v>0</v>
      </c>
      <c r="O15" s="16">
        <f t="shared" si="7"/>
        <v>0</v>
      </c>
      <c r="P15" s="16">
        <f t="shared" si="7"/>
        <v>1</v>
      </c>
      <c r="Q15" s="16">
        <f t="shared" si="7"/>
        <v>0</v>
      </c>
      <c r="R15" s="16">
        <f t="shared" si="7"/>
        <v>1</v>
      </c>
      <c r="S15" s="16">
        <f t="shared" si="7"/>
        <v>1</v>
      </c>
      <c r="T15" s="16">
        <f t="shared" si="7"/>
        <v>1</v>
      </c>
      <c r="U15" s="16">
        <f t="shared" si="7"/>
        <v>1</v>
      </c>
      <c r="V15" s="16">
        <f t="shared" si="7"/>
        <v>1</v>
      </c>
      <c r="W15" s="16">
        <f t="shared" si="7"/>
        <v>1</v>
      </c>
      <c r="X15" s="16">
        <f t="shared" si="7"/>
        <v>1</v>
      </c>
      <c r="Y15" s="16">
        <f t="shared" si="7"/>
        <v>1</v>
      </c>
      <c r="Z15" s="16">
        <f t="shared" si="7"/>
        <v>1</v>
      </c>
      <c r="AA15" s="16">
        <f t="shared" si="7"/>
        <v>1</v>
      </c>
      <c r="AB15" s="16">
        <f t="shared" si="7"/>
        <v>1</v>
      </c>
      <c r="AC15" s="16">
        <f t="shared" si="4"/>
        <v>16</v>
      </c>
      <c r="AD15" s="15" t="str">
        <f t="shared" si="5"/>
        <v xml:space="preserve">Barbados </v>
      </c>
      <c r="AF15" s="345"/>
    </row>
    <row r="16" spans="1:32" x14ac:dyDescent="0.2">
      <c r="A16" s="346" t="s">
        <v>853</v>
      </c>
      <c r="B16" s="15" t="s">
        <v>854</v>
      </c>
      <c r="C16" s="15" t="str">
        <f t="shared" si="0"/>
        <v>01010001000000––––––––––</v>
      </c>
      <c r="D16" s="16">
        <f t="shared" si="1"/>
        <v>24</v>
      </c>
      <c r="E16" s="16">
        <f t="shared" si="6"/>
        <v>1</v>
      </c>
      <c r="F16" s="16">
        <f t="shared" si="6"/>
        <v>1</v>
      </c>
      <c r="G16" s="16">
        <f t="shared" si="6"/>
        <v>1</v>
      </c>
      <c r="H16" s="16">
        <f t="shared" si="6"/>
        <v>0</v>
      </c>
      <c r="I16" s="16">
        <f t="shared" si="6"/>
        <v>1</v>
      </c>
      <c r="J16" s="16">
        <f t="shared" si="6"/>
        <v>0</v>
      </c>
      <c r="K16" s="16">
        <f t="shared" si="6"/>
        <v>1</v>
      </c>
      <c r="L16" s="16">
        <f t="shared" si="6"/>
        <v>1</v>
      </c>
      <c r="M16" s="16">
        <f t="shared" si="6"/>
        <v>0</v>
      </c>
      <c r="N16" s="16">
        <f t="shared" si="6"/>
        <v>0</v>
      </c>
      <c r="O16" s="16">
        <f t="shared" si="7"/>
        <v>1</v>
      </c>
      <c r="P16" s="16">
        <f t="shared" si="7"/>
        <v>1</v>
      </c>
      <c r="Q16" s="16">
        <f t="shared" si="7"/>
        <v>0</v>
      </c>
      <c r="R16" s="16">
        <f t="shared" si="7"/>
        <v>1</v>
      </c>
      <c r="S16" s="16">
        <f t="shared" si="7"/>
        <v>1</v>
      </c>
      <c r="T16" s="16">
        <f t="shared" si="7"/>
        <v>1</v>
      </c>
      <c r="U16" s="16">
        <f t="shared" si="7"/>
        <v>1</v>
      </c>
      <c r="V16" s="16">
        <f t="shared" si="7"/>
        <v>1</v>
      </c>
      <c r="W16" s="16">
        <f t="shared" si="7"/>
        <v>1</v>
      </c>
      <c r="X16" s="16">
        <f t="shared" si="7"/>
        <v>1</v>
      </c>
      <c r="Y16" s="16">
        <f t="shared" si="7"/>
        <v>1</v>
      </c>
      <c r="Z16" s="16">
        <f t="shared" si="7"/>
        <v>1</v>
      </c>
      <c r="AA16" s="16">
        <f t="shared" si="7"/>
        <v>1</v>
      </c>
      <c r="AB16" s="16">
        <f t="shared" si="7"/>
        <v>1</v>
      </c>
      <c r="AC16" s="16">
        <f t="shared" si="4"/>
        <v>19</v>
      </c>
      <c r="AD16" s="15" t="str">
        <f t="shared" si="5"/>
        <v xml:space="preserve">Belarus </v>
      </c>
    </row>
    <row r="17" spans="1:30" x14ac:dyDescent="0.2">
      <c r="A17" s="346" t="s">
        <v>855</v>
      </c>
      <c r="B17" s="15" t="s">
        <v>856</v>
      </c>
      <c r="C17" s="15" t="str">
        <f t="shared" si="0"/>
        <v>010001001–––––––––––––––</v>
      </c>
      <c r="D17" s="16">
        <f t="shared" si="1"/>
        <v>24</v>
      </c>
      <c r="E17" s="16">
        <f t="shared" si="6"/>
        <v>1</v>
      </c>
      <c r="F17" s="16">
        <f t="shared" si="6"/>
        <v>1</v>
      </c>
      <c r="G17" s="16">
        <f t="shared" si="6"/>
        <v>1</v>
      </c>
      <c r="H17" s="16">
        <f t="shared" si="6"/>
        <v>1</v>
      </c>
      <c r="I17" s="16">
        <f t="shared" si="6"/>
        <v>1</v>
      </c>
      <c r="J17" s="16">
        <f t="shared" si="6"/>
        <v>1</v>
      </c>
      <c r="K17" s="16">
        <f t="shared" si="6"/>
        <v>1</v>
      </c>
      <c r="L17" s="16">
        <f t="shared" si="6"/>
        <v>0</v>
      </c>
      <c r="M17" s="16">
        <f t="shared" si="6"/>
        <v>1</v>
      </c>
      <c r="N17" s="16">
        <f t="shared" si="6"/>
        <v>1</v>
      </c>
      <c r="O17" s="16">
        <f t="shared" si="7"/>
        <v>1</v>
      </c>
      <c r="P17" s="16">
        <f t="shared" si="7"/>
        <v>1</v>
      </c>
      <c r="Q17" s="16">
        <f t="shared" si="7"/>
        <v>1</v>
      </c>
      <c r="R17" s="16">
        <f t="shared" si="7"/>
        <v>1</v>
      </c>
      <c r="S17" s="16">
        <f t="shared" si="7"/>
        <v>1</v>
      </c>
      <c r="T17" s="16">
        <f t="shared" si="7"/>
        <v>1</v>
      </c>
      <c r="U17" s="16">
        <f t="shared" si="7"/>
        <v>1</v>
      </c>
      <c r="V17" s="16">
        <f t="shared" si="7"/>
        <v>1</v>
      </c>
      <c r="W17" s="16">
        <f t="shared" si="7"/>
        <v>1</v>
      </c>
      <c r="X17" s="16">
        <f t="shared" si="7"/>
        <v>1</v>
      </c>
      <c r="Y17" s="16">
        <f t="shared" si="7"/>
        <v>1</v>
      </c>
      <c r="Z17" s="16">
        <f t="shared" si="7"/>
        <v>1</v>
      </c>
      <c r="AA17" s="16">
        <f t="shared" si="7"/>
        <v>1</v>
      </c>
      <c r="AB17" s="16">
        <f t="shared" si="7"/>
        <v>1</v>
      </c>
      <c r="AC17" s="16">
        <f t="shared" si="4"/>
        <v>23</v>
      </c>
      <c r="AD17" s="15" t="str">
        <f t="shared" si="5"/>
        <v xml:space="preserve">Belgium </v>
      </c>
    </row>
    <row r="18" spans="1:30" x14ac:dyDescent="0.2">
      <c r="A18" s="346" t="s">
        <v>857</v>
      </c>
      <c r="B18" s="15" t="s">
        <v>858</v>
      </c>
      <c r="C18" s="15" t="str">
        <f t="shared" si="0"/>
        <v>00001010101100––––––––––</v>
      </c>
      <c r="D18" s="16">
        <f t="shared" si="1"/>
        <v>24</v>
      </c>
      <c r="E18" s="16">
        <f t="shared" si="6"/>
        <v>1</v>
      </c>
      <c r="F18" s="16">
        <f t="shared" si="6"/>
        <v>0</v>
      </c>
      <c r="G18" s="16">
        <f t="shared" si="6"/>
        <v>1</v>
      </c>
      <c r="H18" s="16">
        <f t="shared" si="6"/>
        <v>1</v>
      </c>
      <c r="I18" s="16">
        <f t="shared" si="6"/>
        <v>0</v>
      </c>
      <c r="J18" s="16">
        <f t="shared" si="6"/>
        <v>0</v>
      </c>
      <c r="K18" s="16">
        <f t="shared" si="6"/>
        <v>0</v>
      </c>
      <c r="L18" s="16">
        <f t="shared" si="6"/>
        <v>0</v>
      </c>
      <c r="M18" s="16">
        <f t="shared" si="6"/>
        <v>1</v>
      </c>
      <c r="N18" s="16">
        <f t="shared" si="6"/>
        <v>0</v>
      </c>
      <c r="O18" s="16">
        <f t="shared" si="7"/>
        <v>0</v>
      </c>
      <c r="P18" s="16">
        <f t="shared" si="7"/>
        <v>0</v>
      </c>
      <c r="Q18" s="16">
        <f t="shared" si="7"/>
        <v>0</v>
      </c>
      <c r="R18" s="16">
        <f t="shared" si="7"/>
        <v>1</v>
      </c>
      <c r="S18" s="16">
        <f t="shared" si="7"/>
        <v>1</v>
      </c>
      <c r="T18" s="16">
        <f t="shared" si="7"/>
        <v>1</v>
      </c>
      <c r="U18" s="16">
        <f t="shared" si="7"/>
        <v>1</v>
      </c>
      <c r="V18" s="16">
        <f t="shared" si="7"/>
        <v>1</v>
      </c>
      <c r="W18" s="16">
        <f t="shared" si="7"/>
        <v>1</v>
      </c>
      <c r="X18" s="16">
        <f t="shared" si="7"/>
        <v>1</v>
      </c>
      <c r="Y18" s="16">
        <f t="shared" si="7"/>
        <v>1</v>
      </c>
      <c r="Z18" s="16">
        <f t="shared" si="7"/>
        <v>1</v>
      </c>
      <c r="AA18" s="16">
        <f t="shared" si="7"/>
        <v>1</v>
      </c>
      <c r="AB18" s="16">
        <f t="shared" si="7"/>
        <v>1</v>
      </c>
      <c r="AC18" s="16">
        <f t="shared" si="4"/>
        <v>15</v>
      </c>
      <c r="AD18" s="15" t="str">
        <f t="shared" si="5"/>
        <v xml:space="preserve">Belize </v>
      </c>
    </row>
    <row r="19" spans="1:30" x14ac:dyDescent="0.2">
      <c r="A19" s="346" t="s">
        <v>859</v>
      </c>
      <c r="B19" s="15" t="s">
        <v>860</v>
      </c>
      <c r="C19" s="15" t="str">
        <f t="shared" si="0"/>
        <v>00001001010000––––––––––</v>
      </c>
      <c r="D19" s="16">
        <f t="shared" si="1"/>
        <v>24</v>
      </c>
      <c r="E19" s="16">
        <f t="shared" si="6"/>
        <v>1</v>
      </c>
      <c r="F19" s="16">
        <f t="shared" si="6"/>
        <v>0</v>
      </c>
      <c r="G19" s="16">
        <f t="shared" si="6"/>
        <v>1</v>
      </c>
      <c r="H19" s="16">
        <f t="shared" si="6"/>
        <v>1</v>
      </c>
      <c r="I19" s="16">
        <f t="shared" si="6"/>
        <v>0</v>
      </c>
      <c r="J19" s="16">
        <f t="shared" si="6"/>
        <v>0</v>
      </c>
      <c r="K19" s="16">
        <f t="shared" si="6"/>
        <v>1</v>
      </c>
      <c r="L19" s="16">
        <f t="shared" si="6"/>
        <v>1</v>
      </c>
      <c r="M19" s="16">
        <f t="shared" si="6"/>
        <v>0</v>
      </c>
      <c r="N19" s="16">
        <f t="shared" si="6"/>
        <v>1</v>
      </c>
      <c r="O19" s="16">
        <f t="shared" si="7"/>
        <v>1</v>
      </c>
      <c r="P19" s="16">
        <f t="shared" si="7"/>
        <v>1</v>
      </c>
      <c r="Q19" s="16">
        <f t="shared" si="7"/>
        <v>0</v>
      </c>
      <c r="R19" s="16">
        <f t="shared" si="7"/>
        <v>1</v>
      </c>
      <c r="S19" s="16">
        <f t="shared" si="7"/>
        <v>1</v>
      </c>
      <c r="T19" s="16">
        <f t="shared" si="7"/>
        <v>1</v>
      </c>
      <c r="U19" s="16">
        <f t="shared" si="7"/>
        <v>1</v>
      </c>
      <c r="V19" s="16">
        <f t="shared" si="7"/>
        <v>1</v>
      </c>
      <c r="W19" s="16">
        <f t="shared" si="7"/>
        <v>1</v>
      </c>
      <c r="X19" s="16">
        <f t="shared" si="7"/>
        <v>1</v>
      </c>
      <c r="Y19" s="16">
        <f t="shared" si="7"/>
        <v>1</v>
      </c>
      <c r="Z19" s="16">
        <f t="shared" si="7"/>
        <v>1</v>
      </c>
      <c r="AA19" s="16">
        <f t="shared" si="7"/>
        <v>1</v>
      </c>
      <c r="AB19" s="16">
        <f t="shared" si="7"/>
        <v>1</v>
      </c>
      <c r="AC19" s="16">
        <f t="shared" si="4"/>
        <v>19</v>
      </c>
      <c r="AD19" s="15" t="str">
        <f t="shared" si="5"/>
        <v xml:space="preserve">Benin </v>
      </c>
    </row>
    <row r="20" spans="1:30" x14ac:dyDescent="0.2">
      <c r="A20" s="346" t="s">
        <v>861</v>
      </c>
      <c r="B20" s="15" t="s">
        <v>862</v>
      </c>
      <c r="C20" s="15" t="str">
        <f t="shared" si="0"/>
        <v>01101000000000––––––––––</v>
      </c>
      <c r="D20" s="16">
        <f t="shared" si="1"/>
        <v>24</v>
      </c>
      <c r="E20" s="16">
        <f t="shared" si="6"/>
        <v>1</v>
      </c>
      <c r="F20" s="16">
        <f t="shared" si="6"/>
        <v>1</v>
      </c>
      <c r="G20" s="16">
        <f t="shared" si="6"/>
        <v>0</v>
      </c>
      <c r="H20" s="16">
        <f t="shared" si="6"/>
        <v>1</v>
      </c>
      <c r="I20" s="16">
        <f t="shared" si="6"/>
        <v>0</v>
      </c>
      <c r="J20" s="16">
        <f t="shared" si="6"/>
        <v>0</v>
      </c>
      <c r="K20" s="16">
        <f t="shared" si="6"/>
        <v>1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7"/>
        <v>1</v>
      </c>
      <c r="P20" s="16">
        <f t="shared" si="7"/>
        <v>1</v>
      </c>
      <c r="Q20" s="16">
        <f t="shared" si="7"/>
        <v>0</v>
      </c>
      <c r="R20" s="16">
        <f t="shared" si="7"/>
        <v>1</v>
      </c>
      <c r="S20" s="16">
        <f t="shared" si="7"/>
        <v>1</v>
      </c>
      <c r="T20" s="16">
        <f t="shared" si="7"/>
        <v>1</v>
      </c>
      <c r="U20" s="16">
        <f t="shared" si="7"/>
        <v>1</v>
      </c>
      <c r="V20" s="16">
        <f t="shared" si="7"/>
        <v>1</v>
      </c>
      <c r="W20" s="16">
        <f t="shared" si="7"/>
        <v>1</v>
      </c>
      <c r="X20" s="16">
        <f t="shared" si="7"/>
        <v>1</v>
      </c>
      <c r="Y20" s="16">
        <f t="shared" si="7"/>
        <v>1</v>
      </c>
      <c r="Z20" s="16">
        <f t="shared" si="7"/>
        <v>1</v>
      </c>
      <c r="AA20" s="16">
        <f t="shared" si="7"/>
        <v>1</v>
      </c>
      <c r="AB20" s="16">
        <f t="shared" si="7"/>
        <v>1</v>
      </c>
      <c r="AC20" s="16">
        <f t="shared" si="4"/>
        <v>17</v>
      </c>
      <c r="AD20" s="15" t="str">
        <f t="shared" si="5"/>
        <v xml:space="preserve">Bhutan </v>
      </c>
    </row>
    <row r="21" spans="1:30" x14ac:dyDescent="0.2">
      <c r="A21" s="346" t="s">
        <v>863</v>
      </c>
      <c r="B21" s="15" t="s">
        <v>864</v>
      </c>
      <c r="C21" s="15" t="str">
        <f t="shared" si="0"/>
        <v>111010010100––––––––––––</v>
      </c>
      <c r="D21" s="16">
        <f t="shared" si="1"/>
        <v>24</v>
      </c>
      <c r="E21" s="16">
        <f t="shared" si="6"/>
        <v>0</v>
      </c>
      <c r="F21" s="16">
        <f t="shared" si="6"/>
        <v>1</v>
      </c>
      <c r="G21" s="16">
        <f t="shared" si="6"/>
        <v>0</v>
      </c>
      <c r="H21" s="16">
        <f t="shared" si="6"/>
        <v>1</v>
      </c>
      <c r="I21" s="16">
        <f t="shared" si="6"/>
        <v>0</v>
      </c>
      <c r="J21" s="16">
        <f t="shared" si="6"/>
        <v>0</v>
      </c>
      <c r="K21" s="16">
        <f t="shared" si="6"/>
        <v>1</v>
      </c>
      <c r="L21" s="16">
        <f t="shared" si="6"/>
        <v>1</v>
      </c>
      <c r="M21" s="16">
        <f t="shared" si="6"/>
        <v>0</v>
      </c>
      <c r="N21" s="16">
        <f t="shared" si="6"/>
        <v>1</v>
      </c>
      <c r="O21" s="16">
        <f t="shared" si="7"/>
        <v>1</v>
      </c>
      <c r="P21" s="16">
        <f t="shared" si="7"/>
        <v>1</v>
      </c>
      <c r="Q21" s="16">
        <f t="shared" si="7"/>
        <v>1</v>
      </c>
      <c r="R21" s="16">
        <f t="shared" si="7"/>
        <v>1</v>
      </c>
      <c r="S21" s="16">
        <f t="shared" si="7"/>
        <v>1</v>
      </c>
      <c r="T21" s="16">
        <f t="shared" si="7"/>
        <v>1</v>
      </c>
      <c r="U21" s="16">
        <f t="shared" si="7"/>
        <v>1</v>
      </c>
      <c r="V21" s="16">
        <f t="shared" si="7"/>
        <v>1</v>
      </c>
      <c r="W21" s="16">
        <f t="shared" si="7"/>
        <v>1</v>
      </c>
      <c r="X21" s="16">
        <f t="shared" si="7"/>
        <v>1</v>
      </c>
      <c r="Y21" s="16">
        <f t="shared" si="7"/>
        <v>1</v>
      </c>
      <c r="Z21" s="16">
        <f t="shared" si="7"/>
        <v>1</v>
      </c>
      <c r="AA21" s="16">
        <f t="shared" si="7"/>
        <v>1</v>
      </c>
      <c r="AB21" s="16">
        <f t="shared" si="7"/>
        <v>1</v>
      </c>
      <c r="AC21" s="16">
        <f t="shared" si="4"/>
        <v>19</v>
      </c>
      <c r="AD21" s="15" t="str">
        <f t="shared" si="5"/>
        <v xml:space="preserve">Bolivia </v>
      </c>
    </row>
    <row r="22" spans="1:30" x14ac:dyDescent="0.2">
      <c r="A22" s="346" t="s">
        <v>865</v>
      </c>
      <c r="B22" s="15" t="s">
        <v>866</v>
      </c>
      <c r="C22" s="15" t="str">
        <f t="shared" si="0"/>
        <v>01010001001100––––––––––</v>
      </c>
      <c r="D22" s="16">
        <f t="shared" si="1"/>
        <v>24</v>
      </c>
      <c r="E22" s="16">
        <f t="shared" ref="E22:N31" si="8">IF(OR(MID($AF$1,E$1,1)=MID($C22,E$1,1),MID($C22,E$1,1)="–"),1,0)</f>
        <v>1</v>
      </c>
      <c r="F22" s="16">
        <f t="shared" si="8"/>
        <v>1</v>
      </c>
      <c r="G22" s="16">
        <f t="shared" si="8"/>
        <v>1</v>
      </c>
      <c r="H22" s="16">
        <f t="shared" si="8"/>
        <v>0</v>
      </c>
      <c r="I22" s="16">
        <f t="shared" si="8"/>
        <v>1</v>
      </c>
      <c r="J22" s="16">
        <f t="shared" si="8"/>
        <v>0</v>
      </c>
      <c r="K22" s="16">
        <f t="shared" si="8"/>
        <v>1</v>
      </c>
      <c r="L22" s="16">
        <f t="shared" si="8"/>
        <v>1</v>
      </c>
      <c r="M22" s="16">
        <f t="shared" si="8"/>
        <v>0</v>
      </c>
      <c r="N22" s="16">
        <f t="shared" si="8"/>
        <v>0</v>
      </c>
      <c r="O22" s="16">
        <f t="shared" ref="O22:AB31" si="9">IF(OR(MID($AF$1,O$1,1)=MID($C22,O$1,1),MID($C22,O$1,1)="–"),1,0)</f>
        <v>0</v>
      </c>
      <c r="P22" s="16">
        <f t="shared" si="9"/>
        <v>0</v>
      </c>
      <c r="Q22" s="16">
        <f t="shared" si="9"/>
        <v>0</v>
      </c>
      <c r="R22" s="16">
        <f t="shared" si="9"/>
        <v>1</v>
      </c>
      <c r="S22" s="16">
        <f t="shared" si="9"/>
        <v>1</v>
      </c>
      <c r="T22" s="16">
        <f t="shared" si="9"/>
        <v>1</v>
      </c>
      <c r="U22" s="16">
        <f t="shared" si="9"/>
        <v>1</v>
      </c>
      <c r="V22" s="16">
        <f t="shared" si="9"/>
        <v>1</v>
      </c>
      <c r="W22" s="16">
        <f t="shared" si="9"/>
        <v>1</v>
      </c>
      <c r="X22" s="16">
        <f t="shared" si="9"/>
        <v>1</v>
      </c>
      <c r="Y22" s="16">
        <f t="shared" si="9"/>
        <v>1</v>
      </c>
      <c r="Z22" s="16">
        <f t="shared" si="9"/>
        <v>1</v>
      </c>
      <c r="AA22" s="16">
        <f t="shared" si="9"/>
        <v>1</v>
      </c>
      <c r="AB22" s="16">
        <f t="shared" si="9"/>
        <v>1</v>
      </c>
      <c r="AC22" s="16">
        <f t="shared" si="4"/>
        <v>17</v>
      </c>
      <c r="AD22" s="15" t="str">
        <f t="shared" si="5"/>
        <v xml:space="preserve">Bosnia and Herzegovina </v>
      </c>
    </row>
    <row r="23" spans="1:30" x14ac:dyDescent="0.2">
      <c r="A23" s="346" t="s">
        <v>867</v>
      </c>
      <c r="B23" s="15" t="s">
        <v>868</v>
      </c>
      <c r="C23" s="15" t="str">
        <f t="shared" si="0"/>
        <v>00000011000000––––––––––</v>
      </c>
      <c r="D23" s="16">
        <f t="shared" si="1"/>
        <v>24</v>
      </c>
      <c r="E23" s="16">
        <f t="shared" si="8"/>
        <v>1</v>
      </c>
      <c r="F23" s="16">
        <f t="shared" si="8"/>
        <v>0</v>
      </c>
      <c r="G23" s="16">
        <f t="shared" si="8"/>
        <v>1</v>
      </c>
      <c r="H23" s="16">
        <f t="shared" si="8"/>
        <v>1</v>
      </c>
      <c r="I23" s="16">
        <f t="shared" si="8"/>
        <v>1</v>
      </c>
      <c r="J23" s="16">
        <f t="shared" si="8"/>
        <v>0</v>
      </c>
      <c r="K23" s="16">
        <f t="shared" si="8"/>
        <v>0</v>
      </c>
      <c r="L23" s="16">
        <f t="shared" si="8"/>
        <v>1</v>
      </c>
      <c r="M23" s="16">
        <f t="shared" si="8"/>
        <v>0</v>
      </c>
      <c r="N23" s="16">
        <f t="shared" si="8"/>
        <v>0</v>
      </c>
      <c r="O23" s="16">
        <f t="shared" si="9"/>
        <v>1</v>
      </c>
      <c r="P23" s="16">
        <f t="shared" si="9"/>
        <v>1</v>
      </c>
      <c r="Q23" s="16">
        <f t="shared" si="9"/>
        <v>0</v>
      </c>
      <c r="R23" s="16">
        <f t="shared" si="9"/>
        <v>1</v>
      </c>
      <c r="S23" s="16">
        <f t="shared" si="9"/>
        <v>1</v>
      </c>
      <c r="T23" s="16">
        <f t="shared" si="9"/>
        <v>1</v>
      </c>
      <c r="U23" s="16">
        <f t="shared" si="9"/>
        <v>1</v>
      </c>
      <c r="V23" s="16">
        <f t="shared" si="9"/>
        <v>1</v>
      </c>
      <c r="W23" s="16">
        <f t="shared" si="9"/>
        <v>1</v>
      </c>
      <c r="X23" s="16">
        <f t="shared" si="9"/>
        <v>1</v>
      </c>
      <c r="Y23" s="16">
        <f t="shared" si="9"/>
        <v>1</v>
      </c>
      <c r="Z23" s="16">
        <f t="shared" si="9"/>
        <v>1</v>
      </c>
      <c r="AA23" s="16">
        <f t="shared" si="9"/>
        <v>1</v>
      </c>
      <c r="AB23" s="16">
        <f t="shared" si="9"/>
        <v>1</v>
      </c>
      <c r="AC23" s="16">
        <f t="shared" si="4"/>
        <v>18</v>
      </c>
      <c r="AD23" s="15" t="str">
        <f t="shared" si="5"/>
        <v xml:space="preserve">Botswana </v>
      </c>
    </row>
    <row r="24" spans="1:30" x14ac:dyDescent="0.2">
      <c r="A24" s="346" t="s">
        <v>869</v>
      </c>
      <c r="B24" s="15" t="s">
        <v>870</v>
      </c>
      <c r="C24" s="15" t="str">
        <f t="shared" si="0"/>
        <v>111001––––––––––––––––––</v>
      </c>
      <c r="D24" s="16">
        <f t="shared" si="1"/>
        <v>24</v>
      </c>
      <c r="E24" s="16">
        <f t="shared" si="8"/>
        <v>0</v>
      </c>
      <c r="F24" s="16">
        <f t="shared" si="8"/>
        <v>1</v>
      </c>
      <c r="G24" s="16">
        <f t="shared" si="8"/>
        <v>0</v>
      </c>
      <c r="H24" s="16">
        <f t="shared" si="8"/>
        <v>1</v>
      </c>
      <c r="I24" s="16">
        <f t="shared" si="8"/>
        <v>1</v>
      </c>
      <c r="J24" s="16">
        <f t="shared" si="8"/>
        <v>1</v>
      </c>
      <c r="K24" s="16">
        <f t="shared" si="8"/>
        <v>1</v>
      </c>
      <c r="L24" s="16">
        <f t="shared" si="8"/>
        <v>1</v>
      </c>
      <c r="M24" s="16">
        <f t="shared" si="8"/>
        <v>1</v>
      </c>
      <c r="N24" s="16">
        <f t="shared" si="8"/>
        <v>1</v>
      </c>
      <c r="O24" s="16">
        <f t="shared" si="9"/>
        <v>1</v>
      </c>
      <c r="P24" s="16">
        <f t="shared" si="9"/>
        <v>1</v>
      </c>
      <c r="Q24" s="16">
        <f t="shared" si="9"/>
        <v>1</v>
      </c>
      <c r="R24" s="16">
        <f t="shared" si="9"/>
        <v>1</v>
      </c>
      <c r="S24" s="16">
        <f t="shared" si="9"/>
        <v>1</v>
      </c>
      <c r="T24" s="16">
        <f t="shared" si="9"/>
        <v>1</v>
      </c>
      <c r="U24" s="16">
        <f t="shared" si="9"/>
        <v>1</v>
      </c>
      <c r="V24" s="16">
        <f t="shared" si="9"/>
        <v>1</v>
      </c>
      <c r="W24" s="16">
        <f t="shared" si="9"/>
        <v>1</v>
      </c>
      <c r="X24" s="16">
        <f t="shared" si="9"/>
        <v>1</v>
      </c>
      <c r="Y24" s="16">
        <f t="shared" si="9"/>
        <v>1</v>
      </c>
      <c r="Z24" s="16">
        <f t="shared" si="9"/>
        <v>1</v>
      </c>
      <c r="AA24" s="16">
        <f t="shared" si="9"/>
        <v>1</v>
      </c>
      <c r="AB24" s="16">
        <f t="shared" si="9"/>
        <v>1</v>
      </c>
      <c r="AC24" s="16">
        <f t="shared" si="4"/>
        <v>22</v>
      </c>
      <c r="AD24" s="15" t="str">
        <f t="shared" si="5"/>
        <v xml:space="preserve">Brazil </v>
      </c>
    </row>
    <row r="25" spans="1:30" x14ac:dyDescent="0.2">
      <c r="A25" s="346" t="s">
        <v>871</v>
      </c>
      <c r="B25" s="15" t="s">
        <v>872</v>
      </c>
      <c r="C25" s="15" t="str">
        <f t="shared" si="0"/>
        <v>10001001010100––––––––––</v>
      </c>
      <c r="D25" s="16">
        <f t="shared" si="1"/>
        <v>24</v>
      </c>
      <c r="E25" s="16">
        <f t="shared" si="8"/>
        <v>0</v>
      </c>
      <c r="F25" s="16">
        <f t="shared" si="8"/>
        <v>0</v>
      </c>
      <c r="G25" s="16">
        <f t="shared" si="8"/>
        <v>1</v>
      </c>
      <c r="H25" s="16">
        <f t="shared" si="8"/>
        <v>1</v>
      </c>
      <c r="I25" s="16">
        <f t="shared" si="8"/>
        <v>0</v>
      </c>
      <c r="J25" s="16">
        <f t="shared" si="8"/>
        <v>0</v>
      </c>
      <c r="K25" s="16">
        <f t="shared" si="8"/>
        <v>1</v>
      </c>
      <c r="L25" s="16">
        <f t="shared" si="8"/>
        <v>1</v>
      </c>
      <c r="M25" s="16">
        <f t="shared" si="8"/>
        <v>0</v>
      </c>
      <c r="N25" s="16">
        <f t="shared" si="8"/>
        <v>1</v>
      </c>
      <c r="O25" s="16">
        <f t="shared" si="9"/>
        <v>1</v>
      </c>
      <c r="P25" s="16">
        <f t="shared" si="9"/>
        <v>0</v>
      </c>
      <c r="Q25" s="16">
        <f t="shared" si="9"/>
        <v>0</v>
      </c>
      <c r="R25" s="16">
        <f t="shared" si="9"/>
        <v>1</v>
      </c>
      <c r="S25" s="16">
        <f t="shared" si="9"/>
        <v>1</v>
      </c>
      <c r="T25" s="16">
        <f t="shared" si="9"/>
        <v>1</v>
      </c>
      <c r="U25" s="16">
        <f t="shared" si="9"/>
        <v>1</v>
      </c>
      <c r="V25" s="16">
        <f t="shared" si="9"/>
        <v>1</v>
      </c>
      <c r="W25" s="16">
        <f t="shared" si="9"/>
        <v>1</v>
      </c>
      <c r="X25" s="16">
        <f t="shared" si="9"/>
        <v>1</v>
      </c>
      <c r="Y25" s="16">
        <f t="shared" si="9"/>
        <v>1</v>
      </c>
      <c r="Z25" s="16">
        <f t="shared" si="9"/>
        <v>1</v>
      </c>
      <c r="AA25" s="16">
        <f t="shared" si="9"/>
        <v>1</v>
      </c>
      <c r="AB25" s="16">
        <f t="shared" si="9"/>
        <v>1</v>
      </c>
      <c r="AC25" s="16">
        <f t="shared" si="4"/>
        <v>17</v>
      </c>
      <c r="AD25" s="15" t="str">
        <f t="shared" si="5"/>
        <v xml:space="preserve">Brunei Darussalam </v>
      </c>
    </row>
    <row r="26" spans="1:30" x14ac:dyDescent="0.2">
      <c r="A26" s="346" t="s">
        <v>873</v>
      </c>
      <c r="B26" s="15" t="s">
        <v>874</v>
      </c>
      <c r="C26" s="15" t="str">
        <f t="shared" si="0"/>
        <v>010001010–––––––––––––––</v>
      </c>
      <c r="D26" s="16">
        <f t="shared" si="1"/>
        <v>24</v>
      </c>
      <c r="E26" s="16">
        <f t="shared" si="8"/>
        <v>1</v>
      </c>
      <c r="F26" s="16">
        <f t="shared" si="8"/>
        <v>1</v>
      </c>
      <c r="G26" s="16">
        <f t="shared" si="8"/>
        <v>1</v>
      </c>
      <c r="H26" s="16">
        <f t="shared" si="8"/>
        <v>1</v>
      </c>
      <c r="I26" s="16">
        <f t="shared" si="8"/>
        <v>1</v>
      </c>
      <c r="J26" s="16">
        <f t="shared" si="8"/>
        <v>1</v>
      </c>
      <c r="K26" s="16">
        <f t="shared" si="8"/>
        <v>1</v>
      </c>
      <c r="L26" s="16">
        <f t="shared" si="8"/>
        <v>1</v>
      </c>
      <c r="M26" s="16">
        <f t="shared" si="8"/>
        <v>0</v>
      </c>
      <c r="N26" s="16">
        <f t="shared" si="8"/>
        <v>1</v>
      </c>
      <c r="O26" s="16">
        <f t="shared" si="9"/>
        <v>1</v>
      </c>
      <c r="P26" s="16">
        <f t="shared" si="9"/>
        <v>1</v>
      </c>
      <c r="Q26" s="16">
        <f t="shared" si="9"/>
        <v>1</v>
      </c>
      <c r="R26" s="16">
        <f t="shared" si="9"/>
        <v>1</v>
      </c>
      <c r="S26" s="16">
        <f t="shared" si="9"/>
        <v>1</v>
      </c>
      <c r="T26" s="16">
        <f t="shared" si="9"/>
        <v>1</v>
      </c>
      <c r="U26" s="16">
        <f t="shared" si="9"/>
        <v>1</v>
      </c>
      <c r="V26" s="16">
        <f t="shared" si="9"/>
        <v>1</v>
      </c>
      <c r="W26" s="16">
        <f t="shared" si="9"/>
        <v>1</v>
      </c>
      <c r="X26" s="16">
        <f t="shared" si="9"/>
        <v>1</v>
      </c>
      <c r="Y26" s="16">
        <f t="shared" si="9"/>
        <v>1</v>
      </c>
      <c r="Z26" s="16">
        <f t="shared" si="9"/>
        <v>1</v>
      </c>
      <c r="AA26" s="16">
        <f t="shared" si="9"/>
        <v>1</v>
      </c>
      <c r="AB26" s="16">
        <f t="shared" si="9"/>
        <v>1</v>
      </c>
      <c r="AC26" s="16">
        <f t="shared" si="4"/>
        <v>23</v>
      </c>
      <c r="AD26" s="15" t="str">
        <f t="shared" si="5"/>
        <v xml:space="preserve">Bulgaria </v>
      </c>
    </row>
    <row r="27" spans="1:30" x14ac:dyDescent="0.2">
      <c r="A27" s="346" t="s">
        <v>875</v>
      </c>
      <c r="B27" s="15" t="s">
        <v>876</v>
      </c>
      <c r="C27" s="15" t="str">
        <f t="shared" si="0"/>
        <v>000010011100––––––––––––</v>
      </c>
      <c r="D27" s="16">
        <f t="shared" si="1"/>
        <v>24</v>
      </c>
      <c r="E27" s="16">
        <f t="shared" si="8"/>
        <v>1</v>
      </c>
      <c r="F27" s="16">
        <f t="shared" si="8"/>
        <v>0</v>
      </c>
      <c r="G27" s="16">
        <f t="shared" si="8"/>
        <v>1</v>
      </c>
      <c r="H27" s="16">
        <f t="shared" si="8"/>
        <v>1</v>
      </c>
      <c r="I27" s="16">
        <f t="shared" si="8"/>
        <v>0</v>
      </c>
      <c r="J27" s="16">
        <f t="shared" si="8"/>
        <v>0</v>
      </c>
      <c r="K27" s="16">
        <f t="shared" si="8"/>
        <v>1</v>
      </c>
      <c r="L27" s="16">
        <f t="shared" si="8"/>
        <v>1</v>
      </c>
      <c r="M27" s="16">
        <f t="shared" si="8"/>
        <v>1</v>
      </c>
      <c r="N27" s="16">
        <f t="shared" si="8"/>
        <v>1</v>
      </c>
      <c r="O27" s="16">
        <f t="shared" si="9"/>
        <v>1</v>
      </c>
      <c r="P27" s="16">
        <f t="shared" si="9"/>
        <v>1</v>
      </c>
      <c r="Q27" s="16">
        <f t="shared" si="9"/>
        <v>1</v>
      </c>
      <c r="R27" s="16">
        <f t="shared" si="9"/>
        <v>1</v>
      </c>
      <c r="S27" s="16">
        <f t="shared" si="9"/>
        <v>1</v>
      </c>
      <c r="T27" s="16">
        <f t="shared" si="9"/>
        <v>1</v>
      </c>
      <c r="U27" s="16">
        <f t="shared" si="9"/>
        <v>1</v>
      </c>
      <c r="V27" s="16">
        <f t="shared" si="9"/>
        <v>1</v>
      </c>
      <c r="W27" s="16">
        <f t="shared" si="9"/>
        <v>1</v>
      </c>
      <c r="X27" s="16">
        <f t="shared" si="9"/>
        <v>1</v>
      </c>
      <c r="Y27" s="16">
        <f t="shared" si="9"/>
        <v>1</v>
      </c>
      <c r="Z27" s="16">
        <f t="shared" si="9"/>
        <v>1</v>
      </c>
      <c r="AA27" s="16">
        <f t="shared" si="9"/>
        <v>1</v>
      </c>
      <c r="AB27" s="16">
        <f t="shared" si="9"/>
        <v>1</v>
      </c>
      <c r="AC27" s="16">
        <f t="shared" si="4"/>
        <v>21</v>
      </c>
      <c r="AD27" s="15" t="str">
        <f t="shared" si="5"/>
        <v xml:space="preserve">Burkina Faso </v>
      </c>
    </row>
    <row r="28" spans="1:30" x14ac:dyDescent="0.2">
      <c r="A28" s="346" t="s">
        <v>877</v>
      </c>
      <c r="B28" s="15" t="s">
        <v>878</v>
      </c>
      <c r="C28" s="15" t="str">
        <f t="shared" si="0"/>
        <v>000000110010––––––––––––</v>
      </c>
      <c r="D28" s="16">
        <f t="shared" si="1"/>
        <v>24</v>
      </c>
      <c r="E28" s="16">
        <f t="shared" si="8"/>
        <v>1</v>
      </c>
      <c r="F28" s="16">
        <f t="shared" si="8"/>
        <v>0</v>
      </c>
      <c r="G28" s="16">
        <f t="shared" si="8"/>
        <v>1</v>
      </c>
      <c r="H28" s="16">
        <f t="shared" si="8"/>
        <v>1</v>
      </c>
      <c r="I28" s="16">
        <f t="shared" si="8"/>
        <v>1</v>
      </c>
      <c r="J28" s="16">
        <f t="shared" si="8"/>
        <v>0</v>
      </c>
      <c r="K28" s="16">
        <f t="shared" si="8"/>
        <v>0</v>
      </c>
      <c r="L28" s="16">
        <f t="shared" si="8"/>
        <v>1</v>
      </c>
      <c r="M28" s="16">
        <f t="shared" si="8"/>
        <v>0</v>
      </c>
      <c r="N28" s="16">
        <f t="shared" si="8"/>
        <v>0</v>
      </c>
      <c r="O28" s="16">
        <f t="shared" si="9"/>
        <v>0</v>
      </c>
      <c r="P28" s="16">
        <f t="shared" si="9"/>
        <v>1</v>
      </c>
      <c r="Q28" s="16">
        <f t="shared" si="9"/>
        <v>1</v>
      </c>
      <c r="R28" s="16">
        <f t="shared" si="9"/>
        <v>1</v>
      </c>
      <c r="S28" s="16">
        <f t="shared" si="9"/>
        <v>1</v>
      </c>
      <c r="T28" s="16">
        <f t="shared" si="9"/>
        <v>1</v>
      </c>
      <c r="U28" s="16">
        <f t="shared" si="9"/>
        <v>1</v>
      </c>
      <c r="V28" s="16">
        <f t="shared" si="9"/>
        <v>1</v>
      </c>
      <c r="W28" s="16">
        <f t="shared" si="9"/>
        <v>1</v>
      </c>
      <c r="X28" s="16">
        <f t="shared" si="9"/>
        <v>1</v>
      </c>
      <c r="Y28" s="16">
        <f t="shared" si="9"/>
        <v>1</v>
      </c>
      <c r="Z28" s="16">
        <f t="shared" si="9"/>
        <v>1</v>
      </c>
      <c r="AA28" s="16">
        <f t="shared" si="9"/>
        <v>1</v>
      </c>
      <c r="AB28" s="16">
        <f t="shared" si="9"/>
        <v>1</v>
      </c>
      <c r="AC28" s="16">
        <f t="shared" si="4"/>
        <v>18</v>
      </c>
      <c r="AD28" s="15" t="str">
        <f t="shared" si="5"/>
        <v xml:space="preserve">Burundi </v>
      </c>
    </row>
    <row r="29" spans="1:30" x14ac:dyDescent="0.2">
      <c r="A29" s="346" t="s">
        <v>879</v>
      </c>
      <c r="B29" s="15" t="s">
        <v>880</v>
      </c>
      <c r="C29" s="15" t="str">
        <f t="shared" si="0"/>
        <v>011100001110––––––––––––</v>
      </c>
      <c r="D29" s="16">
        <f t="shared" si="1"/>
        <v>24</v>
      </c>
      <c r="E29" s="16">
        <f t="shared" si="8"/>
        <v>1</v>
      </c>
      <c r="F29" s="16">
        <f t="shared" si="8"/>
        <v>1</v>
      </c>
      <c r="G29" s="16">
        <f t="shared" si="8"/>
        <v>0</v>
      </c>
      <c r="H29" s="16">
        <f t="shared" si="8"/>
        <v>0</v>
      </c>
      <c r="I29" s="16">
        <f t="shared" si="8"/>
        <v>1</v>
      </c>
      <c r="J29" s="16">
        <f t="shared" si="8"/>
        <v>0</v>
      </c>
      <c r="K29" s="16">
        <f t="shared" si="8"/>
        <v>1</v>
      </c>
      <c r="L29" s="16">
        <f t="shared" si="8"/>
        <v>0</v>
      </c>
      <c r="M29" s="16">
        <f t="shared" si="8"/>
        <v>1</v>
      </c>
      <c r="N29" s="16">
        <f t="shared" si="8"/>
        <v>1</v>
      </c>
      <c r="O29" s="16">
        <f t="shared" si="9"/>
        <v>0</v>
      </c>
      <c r="P29" s="16">
        <f t="shared" si="9"/>
        <v>1</v>
      </c>
      <c r="Q29" s="16">
        <f t="shared" si="9"/>
        <v>1</v>
      </c>
      <c r="R29" s="16">
        <f t="shared" si="9"/>
        <v>1</v>
      </c>
      <c r="S29" s="16">
        <f t="shared" si="9"/>
        <v>1</v>
      </c>
      <c r="T29" s="16">
        <f t="shared" si="9"/>
        <v>1</v>
      </c>
      <c r="U29" s="16">
        <f t="shared" si="9"/>
        <v>1</v>
      </c>
      <c r="V29" s="16">
        <f t="shared" si="9"/>
        <v>1</v>
      </c>
      <c r="W29" s="16">
        <f t="shared" si="9"/>
        <v>1</v>
      </c>
      <c r="X29" s="16">
        <f t="shared" si="9"/>
        <v>1</v>
      </c>
      <c r="Y29" s="16">
        <f t="shared" si="9"/>
        <v>1</v>
      </c>
      <c r="Z29" s="16">
        <f t="shared" si="9"/>
        <v>1</v>
      </c>
      <c r="AA29" s="16">
        <f t="shared" si="9"/>
        <v>1</v>
      </c>
      <c r="AB29" s="16">
        <f t="shared" si="9"/>
        <v>1</v>
      </c>
      <c r="AC29" s="16">
        <f t="shared" si="4"/>
        <v>19</v>
      </c>
      <c r="AD29" s="15" t="str">
        <f t="shared" si="5"/>
        <v xml:space="preserve">Cambodia </v>
      </c>
    </row>
    <row r="30" spans="1:30" x14ac:dyDescent="0.2">
      <c r="A30" s="346" t="s">
        <v>881</v>
      </c>
      <c r="B30" s="15" t="s">
        <v>882</v>
      </c>
      <c r="C30" s="15" t="str">
        <f t="shared" si="0"/>
        <v>000000110100––––––––––––</v>
      </c>
      <c r="D30" s="16">
        <f t="shared" si="1"/>
        <v>24</v>
      </c>
      <c r="E30" s="16">
        <f t="shared" si="8"/>
        <v>1</v>
      </c>
      <c r="F30" s="16">
        <f t="shared" si="8"/>
        <v>0</v>
      </c>
      <c r="G30" s="16">
        <f t="shared" si="8"/>
        <v>1</v>
      </c>
      <c r="H30" s="16">
        <f t="shared" si="8"/>
        <v>1</v>
      </c>
      <c r="I30" s="16">
        <f t="shared" si="8"/>
        <v>1</v>
      </c>
      <c r="J30" s="16">
        <f t="shared" si="8"/>
        <v>0</v>
      </c>
      <c r="K30" s="16">
        <f t="shared" si="8"/>
        <v>0</v>
      </c>
      <c r="L30" s="16">
        <f t="shared" si="8"/>
        <v>1</v>
      </c>
      <c r="M30" s="16">
        <f t="shared" si="8"/>
        <v>0</v>
      </c>
      <c r="N30" s="16">
        <f t="shared" si="8"/>
        <v>1</v>
      </c>
      <c r="O30" s="16">
        <f t="shared" si="9"/>
        <v>1</v>
      </c>
      <c r="P30" s="16">
        <f t="shared" si="9"/>
        <v>1</v>
      </c>
      <c r="Q30" s="16">
        <f t="shared" si="9"/>
        <v>1</v>
      </c>
      <c r="R30" s="16">
        <f t="shared" si="9"/>
        <v>1</v>
      </c>
      <c r="S30" s="16">
        <f t="shared" si="9"/>
        <v>1</v>
      </c>
      <c r="T30" s="16">
        <f t="shared" si="9"/>
        <v>1</v>
      </c>
      <c r="U30" s="16">
        <f t="shared" si="9"/>
        <v>1</v>
      </c>
      <c r="V30" s="16">
        <f t="shared" si="9"/>
        <v>1</v>
      </c>
      <c r="W30" s="16">
        <f t="shared" si="9"/>
        <v>1</v>
      </c>
      <c r="X30" s="16">
        <f t="shared" si="9"/>
        <v>1</v>
      </c>
      <c r="Y30" s="16">
        <f t="shared" si="9"/>
        <v>1</v>
      </c>
      <c r="Z30" s="16">
        <f t="shared" si="9"/>
        <v>1</v>
      </c>
      <c r="AA30" s="16">
        <f t="shared" si="9"/>
        <v>1</v>
      </c>
      <c r="AB30" s="16">
        <f t="shared" si="9"/>
        <v>1</v>
      </c>
      <c r="AC30" s="16">
        <f t="shared" si="4"/>
        <v>20</v>
      </c>
      <c r="AD30" s="15" t="str">
        <f t="shared" si="5"/>
        <v xml:space="preserve">Cameroon </v>
      </c>
    </row>
    <row r="31" spans="1:30" x14ac:dyDescent="0.2">
      <c r="A31" s="346" t="s">
        <v>883</v>
      </c>
      <c r="B31" s="15" t="s">
        <v>884</v>
      </c>
      <c r="C31" s="15" t="str">
        <f t="shared" si="0"/>
        <v>110000––––––––––––––––––</v>
      </c>
      <c r="D31" s="16">
        <f t="shared" si="1"/>
        <v>24</v>
      </c>
      <c r="E31" s="16">
        <f t="shared" si="8"/>
        <v>0</v>
      </c>
      <c r="F31" s="16">
        <f t="shared" si="8"/>
        <v>1</v>
      </c>
      <c r="G31" s="16">
        <f t="shared" si="8"/>
        <v>1</v>
      </c>
      <c r="H31" s="16">
        <f t="shared" si="8"/>
        <v>1</v>
      </c>
      <c r="I31" s="16">
        <f t="shared" si="8"/>
        <v>1</v>
      </c>
      <c r="J31" s="16">
        <f t="shared" si="8"/>
        <v>0</v>
      </c>
      <c r="K31" s="16">
        <f t="shared" si="8"/>
        <v>1</v>
      </c>
      <c r="L31" s="16">
        <f t="shared" si="8"/>
        <v>1</v>
      </c>
      <c r="M31" s="16">
        <f t="shared" si="8"/>
        <v>1</v>
      </c>
      <c r="N31" s="16">
        <f t="shared" si="8"/>
        <v>1</v>
      </c>
      <c r="O31" s="16">
        <f t="shared" si="9"/>
        <v>1</v>
      </c>
      <c r="P31" s="16">
        <f t="shared" si="9"/>
        <v>1</v>
      </c>
      <c r="Q31" s="16">
        <f t="shared" si="9"/>
        <v>1</v>
      </c>
      <c r="R31" s="16">
        <f t="shared" si="9"/>
        <v>1</v>
      </c>
      <c r="S31" s="16">
        <f t="shared" si="9"/>
        <v>1</v>
      </c>
      <c r="T31" s="16">
        <f t="shared" si="9"/>
        <v>1</v>
      </c>
      <c r="U31" s="16">
        <f t="shared" si="9"/>
        <v>1</v>
      </c>
      <c r="V31" s="16">
        <f t="shared" si="9"/>
        <v>1</v>
      </c>
      <c r="W31" s="16">
        <f t="shared" si="9"/>
        <v>1</v>
      </c>
      <c r="X31" s="16">
        <f t="shared" si="9"/>
        <v>1</v>
      </c>
      <c r="Y31" s="16">
        <f t="shared" si="9"/>
        <v>1</v>
      </c>
      <c r="Z31" s="16">
        <f t="shared" si="9"/>
        <v>1</v>
      </c>
      <c r="AA31" s="16">
        <f t="shared" si="9"/>
        <v>1</v>
      </c>
      <c r="AB31" s="16">
        <f t="shared" si="9"/>
        <v>1</v>
      </c>
      <c r="AC31" s="16">
        <f t="shared" si="4"/>
        <v>22</v>
      </c>
      <c r="AD31" s="15" t="str">
        <f t="shared" si="5"/>
        <v xml:space="preserve">Canada </v>
      </c>
    </row>
    <row r="32" spans="1:30" x14ac:dyDescent="0.2">
      <c r="A32" s="346" t="s">
        <v>885</v>
      </c>
      <c r="B32" s="15" t="s">
        <v>886</v>
      </c>
      <c r="C32" s="15" t="str">
        <f t="shared" si="0"/>
        <v>00001001011000––––––––––</v>
      </c>
      <c r="D32" s="16">
        <f t="shared" si="1"/>
        <v>24</v>
      </c>
      <c r="E32" s="16">
        <f t="shared" ref="E32:N41" si="10">IF(OR(MID($AF$1,E$1,1)=MID($C32,E$1,1),MID($C32,E$1,1)="–"),1,0)</f>
        <v>1</v>
      </c>
      <c r="F32" s="16">
        <f t="shared" si="10"/>
        <v>0</v>
      </c>
      <c r="G32" s="16">
        <f t="shared" si="10"/>
        <v>1</v>
      </c>
      <c r="H32" s="16">
        <f t="shared" si="10"/>
        <v>1</v>
      </c>
      <c r="I32" s="16">
        <f t="shared" si="10"/>
        <v>0</v>
      </c>
      <c r="J32" s="16">
        <f t="shared" si="10"/>
        <v>0</v>
      </c>
      <c r="K32" s="16">
        <f t="shared" si="10"/>
        <v>1</v>
      </c>
      <c r="L32" s="16">
        <f t="shared" si="10"/>
        <v>1</v>
      </c>
      <c r="M32" s="16">
        <f t="shared" si="10"/>
        <v>0</v>
      </c>
      <c r="N32" s="16">
        <f t="shared" si="10"/>
        <v>1</v>
      </c>
      <c r="O32" s="16">
        <f t="shared" ref="O32:AB41" si="11">IF(OR(MID($AF$1,O$1,1)=MID($C32,O$1,1),MID($C32,O$1,1)="–"),1,0)</f>
        <v>0</v>
      </c>
      <c r="P32" s="16">
        <f t="shared" si="11"/>
        <v>1</v>
      </c>
      <c r="Q32" s="16">
        <f t="shared" si="11"/>
        <v>0</v>
      </c>
      <c r="R32" s="16">
        <f t="shared" si="11"/>
        <v>1</v>
      </c>
      <c r="S32" s="16">
        <f t="shared" si="11"/>
        <v>1</v>
      </c>
      <c r="T32" s="16">
        <f t="shared" si="11"/>
        <v>1</v>
      </c>
      <c r="U32" s="16">
        <f t="shared" si="11"/>
        <v>1</v>
      </c>
      <c r="V32" s="16">
        <f t="shared" si="11"/>
        <v>1</v>
      </c>
      <c r="W32" s="16">
        <f t="shared" si="11"/>
        <v>1</v>
      </c>
      <c r="X32" s="16">
        <f t="shared" si="11"/>
        <v>1</v>
      </c>
      <c r="Y32" s="16">
        <f t="shared" si="11"/>
        <v>1</v>
      </c>
      <c r="Z32" s="16">
        <f t="shared" si="11"/>
        <v>1</v>
      </c>
      <c r="AA32" s="16">
        <f t="shared" si="11"/>
        <v>1</v>
      </c>
      <c r="AB32" s="16">
        <f t="shared" si="11"/>
        <v>1</v>
      </c>
      <c r="AC32" s="16">
        <f t="shared" si="4"/>
        <v>18</v>
      </c>
      <c r="AD32" s="15" t="str">
        <f t="shared" si="5"/>
        <v xml:space="preserve">Cape Verde </v>
      </c>
    </row>
    <row r="33" spans="1:30" x14ac:dyDescent="0.2">
      <c r="A33" s="346" t="s">
        <v>887</v>
      </c>
      <c r="B33" s="15" t="s">
        <v>888</v>
      </c>
      <c r="C33" s="15" t="str">
        <f t="shared" si="0"/>
        <v>000001101100––––––––––––</v>
      </c>
      <c r="D33" s="16">
        <f t="shared" si="1"/>
        <v>24</v>
      </c>
      <c r="E33" s="16">
        <f t="shared" si="10"/>
        <v>1</v>
      </c>
      <c r="F33" s="16">
        <f t="shared" si="10"/>
        <v>0</v>
      </c>
      <c r="G33" s="16">
        <f t="shared" si="10"/>
        <v>1</v>
      </c>
      <c r="H33" s="16">
        <f t="shared" si="10"/>
        <v>1</v>
      </c>
      <c r="I33" s="16">
        <f t="shared" si="10"/>
        <v>1</v>
      </c>
      <c r="J33" s="16">
        <f t="shared" si="10"/>
        <v>1</v>
      </c>
      <c r="K33" s="16">
        <f t="shared" si="10"/>
        <v>0</v>
      </c>
      <c r="L33" s="16">
        <f t="shared" si="10"/>
        <v>0</v>
      </c>
      <c r="M33" s="16">
        <f t="shared" si="10"/>
        <v>1</v>
      </c>
      <c r="N33" s="16">
        <f t="shared" si="10"/>
        <v>1</v>
      </c>
      <c r="O33" s="16">
        <f t="shared" si="11"/>
        <v>1</v>
      </c>
      <c r="P33" s="16">
        <f t="shared" si="11"/>
        <v>1</v>
      </c>
      <c r="Q33" s="16">
        <f t="shared" si="11"/>
        <v>1</v>
      </c>
      <c r="R33" s="16">
        <f t="shared" si="11"/>
        <v>1</v>
      </c>
      <c r="S33" s="16">
        <f t="shared" si="11"/>
        <v>1</v>
      </c>
      <c r="T33" s="16">
        <f t="shared" si="11"/>
        <v>1</v>
      </c>
      <c r="U33" s="16">
        <f t="shared" si="11"/>
        <v>1</v>
      </c>
      <c r="V33" s="16">
        <f t="shared" si="11"/>
        <v>1</v>
      </c>
      <c r="W33" s="16">
        <f t="shared" si="11"/>
        <v>1</v>
      </c>
      <c r="X33" s="16">
        <f t="shared" si="11"/>
        <v>1</v>
      </c>
      <c r="Y33" s="16">
        <f t="shared" si="11"/>
        <v>1</v>
      </c>
      <c r="Z33" s="16">
        <f t="shared" si="11"/>
        <v>1</v>
      </c>
      <c r="AA33" s="16">
        <f t="shared" si="11"/>
        <v>1</v>
      </c>
      <c r="AB33" s="16">
        <f t="shared" si="11"/>
        <v>1</v>
      </c>
      <c r="AC33" s="16">
        <f t="shared" si="4"/>
        <v>21</v>
      </c>
      <c r="AD33" s="15" t="str">
        <f t="shared" si="5"/>
        <v xml:space="preserve">Central African Republic </v>
      </c>
    </row>
    <row r="34" spans="1:30" x14ac:dyDescent="0.2">
      <c r="A34" s="346" t="s">
        <v>889</v>
      </c>
      <c r="B34" s="15" t="s">
        <v>890</v>
      </c>
      <c r="C34" s="15" t="str">
        <f t="shared" ref="C34:C65" si="12">SUBSTITUTE(B34," ","")</f>
        <v>000010000100––––––––––––</v>
      </c>
      <c r="D34" s="16">
        <f t="shared" ref="D34:D65" si="13">LEN(C34)</f>
        <v>24</v>
      </c>
      <c r="E34" s="16">
        <f t="shared" si="10"/>
        <v>1</v>
      </c>
      <c r="F34" s="16">
        <f t="shared" si="10"/>
        <v>0</v>
      </c>
      <c r="G34" s="16">
        <f t="shared" si="10"/>
        <v>1</v>
      </c>
      <c r="H34" s="16">
        <f t="shared" si="10"/>
        <v>1</v>
      </c>
      <c r="I34" s="16">
        <f t="shared" si="10"/>
        <v>0</v>
      </c>
      <c r="J34" s="16">
        <f t="shared" si="10"/>
        <v>0</v>
      </c>
      <c r="K34" s="16">
        <f t="shared" si="10"/>
        <v>1</v>
      </c>
      <c r="L34" s="16">
        <f t="shared" si="10"/>
        <v>0</v>
      </c>
      <c r="M34" s="16">
        <f t="shared" si="10"/>
        <v>0</v>
      </c>
      <c r="N34" s="16">
        <f t="shared" si="10"/>
        <v>1</v>
      </c>
      <c r="O34" s="16">
        <f t="shared" si="11"/>
        <v>1</v>
      </c>
      <c r="P34" s="16">
        <f t="shared" si="11"/>
        <v>1</v>
      </c>
      <c r="Q34" s="16">
        <f t="shared" si="11"/>
        <v>1</v>
      </c>
      <c r="R34" s="16">
        <f t="shared" si="11"/>
        <v>1</v>
      </c>
      <c r="S34" s="16">
        <f t="shared" si="11"/>
        <v>1</v>
      </c>
      <c r="T34" s="16">
        <f t="shared" si="11"/>
        <v>1</v>
      </c>
      <c r="U34" s="16">
        <f t="shared" si="11"/>
        <v>1</v>
      </c>
      <c r="V34" s="16">
        <f t="shared" si="11"/>
        <v>1</v>
      </c>
      <c r="W34" s="16">
        <f t="shared" si="11"/>
        <v>1</v>
      </c>
      <c r="X34" s="16">
        <f t="shared" si="11"/>
        <v>1</v>
      </c>
      <c r="Y34" s="16">
        <f t="shared" si="11"/>
        <v>1</v>
      </c>
      <c r="Z34" s="16">
        <f t="shared" si="11"/>
        <v>1</v>
      </c>
      <c r="AA34" s="16">
        <f t="shared" si="11"/>
        <v>1</v>
      </c>
      <c r="AB34" s="16">
        <f t="shared" si="11"/>
        <v>1</v>
      </c>
      <c r="AC34" s="16">
        <f t="shared" ref="AC34:AC65" si="14">SUM(E34:AB34)</f>
        <v>19</v>
      </c>
      <c r="AD34" s="15" t="str">
        <f t="shared" ref="AD34:AD65" si="15">A34</f>
        <v xml:space="preserve">Chad </v>
      </c>
    </row>
    <row r="35" spans="1:30" x14ac:dyDescent="0.2">
      <c r="A35" s="346" t="s">
        <v>891</v>
      </c>
      <c r="B35" s="15" t="s">
        <v>892</v>
      </c>
      <c r="C35" s="15" t="str">
        <f t="shared" si="12"/>
        <v>111010000000––––––––––––</v>
      </c>
      <c r="D35" s="16">
        <f t="shared" si="13"/>
        <v>24</v>
      </c>
      <c r="E35" s="16">
        <f t="shared" si="10"/>
        <v>0</v>
      </c>
      <c r="F35" s="16">
        <f t="shared" si="10"/>
        <v>1</v>
      </c>
      <c r="G35" s="16">
        <f t="shared" si="10"/>
        <v>0</v>
      </c>
      <c r="H35" s="16">
        <f t="shared" si="10"/>
        <v>1</v>
      </c>
      <c r="I35" s="16">
        <f t="shared" si="10"/>
        <v>0</v>
      </c>
      <c r="J35" s="16">
        <f t="shared" si="10"/>
        <v>0</v>
      </c>
      <c r="K35" s="16">
        <f t="shared" si="10"/>
        <v>1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1"/>
        <v>1</v>
      </c>
      <c r="P35" s="16">
        <f t="shared" si="11"/>
        <v>1</v>
      </c>
      <c r="Q35" s="16">
        <f t="shared" si="11"/>
        <v>1</v>
      </c>
      <c r="R35" s="16">
        <f t="shared" si="11"/>
        <v>1</v>
      </c>
      <c r="S35" s="16">
        <f t="shared" si="11"/>
        <v>1</v>
      </c>
      <c r="T35" s="16">
        <f t="shared" si="11"/>
        <v>1</v>
      </c>
      <c r="U35" s="16">
        <f t="shared" si="11"/>
        <v>1</v>
      </c>
      <c r="V35" s="16">
        <f t="shared" si="11"/>
        <v>1</v>
      </c>
      <c r="W35" s="16">
        <f t="shared" si="11"/>
        <v>1</v>
      </c>
      <c r="X35" s="16">
        <f t="shared" si="11"/>
        <v>1</v>
      </c>
      <c r="Y35" s="16">
        <f t="shared" si="11"/>
        <v>1</v>
      </c>
      <c r="Z35" s="16">
        <f t="shared" si="11"/>
        <v>1</v>
      </c>
      <c r="AA35" s="16">
        <f t="shared" si="11"/>
        <v>1</v>
      </c>
      <c r="AB35" s="16">
        <f t="shared" si="11"/>
        <v>1</v>
      </c>
      <c r="AC35" s="16">
        <f t="shared" si="14"/>
        <v>17</v>
      </c>
      <c r="AD35" s="15" t="str">
        <f t="shared" si="15"/>
        <v xml:space="preserve">Chile </v>
      </c>
    </row>
    <row r="36" spans="1:30" x14ac:dyDescent="0.2">
      <c r="A36" s="346" t="s">
        <v>893</v>
      </c>
      <c r="B36" s="15" t="s">
        <v>894</v>
      </c>
      <c r="C36" s="15" t="str">
        <f t="shared" si="12"/>
        <v>011110––––––––––––––––––</v>
      </c>
      <c r="D36" s="16">
        <f t="shared" si="13"/>
        <v>24</v>
      </c>
      <c r="E36" s="16">
        <f t="shared" si="10"/>
        <v>1</v>
      </c>
      <c r="F36" s="16">
        <f t="shared" si="10"/>
        <v>1</v>
      </c>
      <c r="G36" s="16">
        <f t="shared" si="10"/>
        <v>0</v>
      </c>
      <c r="H36" s="16">
        <f t="shared" si="10"/>
        <v>0</v>
      </c>
      <c r="I36" s="16">
        <f t="shared" si="10"/>
        <v>0</v>
      </c>
      <c r="J36" s="16">
        <f t="shared" si="10"/>
        <v>0</v>
      </c>
      <c r="K36" s="16">
        <f t="shared" si="10"/>
        <v>1</v>
      </c>
      <c r="L36" s="16">
        <f t="shared" si="10"/>
        <v>1</v>
      </c>
      <c r="M36" s="16">
        <f t="shared" si="10"/>
        <v>1</v>
      </c>
      <c r="N36" s="16">
        <f t="shared" si="10"/>
        <v>1</v>
      </c>
      <c r="O36" s="16">
        <f t="shared" si="11"/>
        <v>1</v>
      </c>
      <c r="P36" s="16">
        <f t="shared" si="11"/>
        <v>1</v>
      </c>
      <c r="Q36" s="16">
        <f t="shared" si="11"/>
        <v>1</v>
      </c>
      <c r="R36" s="16">
        <f t="shared" si="11"/>
        <v>1</v>
      </c>
      <c r="S36" s="16">
        <f t="shared" si="11"/>
        <v>1</v>
      </c>
      <c r="T36" s="16">
        <f t="shared" si="11"/>
        <v>1</v>
      </c>
      <c r="U36" s="16">
        <f t="shared" si="11"/>
        <v>1</v>
      </c>
      <c r="V36" s="16">
        <f t="shared" si="11"/>
        <v>1</v>
      </c>
      <c r="W36" s="16">
        <f t="shared" si="11"/>
        <v>1</v>
      </c>
      <c r="X36" s="16">
        <f t="shared" si="11"/>
        <v>1</v>
      </c>
      <c r="Y36" s="16">
        <f t="shared" si="11"/>
        <v>1</v>
      </c>
      <c r="Z36" s="16">
        <f t="shared" si="11"/>
        <v>1</v>
      </c>
      <c r="AA36" s="16">
        <f t="shared" si="11"/>
        <v>1</v>
      </c>
      <c r="AB36" s="16">
        <f t="shared" si="11"/>
        <v>1</v>
      </c>
      <c r="AC36" s="16">
        <f t="shared" si="14"/>
        <v>20</v>
      </c>
      <c r="AD36" s="15" t="str">
        <f t="shared" si="15"/>
        <v xml:space="preserve">China </v>
      </c>
    </row>
    <row r="37" spans="1:30" x14ac:dyDescent="0.2">
      <c r="A37" s="346" t="s">
        <v>895</v>
      </c>
      <c r="B37" s="15" t="s">
        <v>896</v>
      </c>
      <c r="C37" s="15" t="str">
        <f t="shared" si="12"/>
        <v>000010101100––––––––––––</v>
      </c>
      <c r="D37" s="16">
        <f t="shared" si="13"/>
        <v>24</v>
      </c>
      <c r="E37" s="16">
        <f t="shared" si="10"/>
        <v>1</v>
      </c>
      <c r="F37" s="16">
        <f t="shared" si="10"/>
        <v>0</v>
      </c>
      <c r="G37" s="16">
        <f t="shared" si="10"/>
        <v>1</v>
      </c>
      <c r="H37" s="16">
        <f t="shared" si="10"/>
        <v>1</v>
      </c>
      <c r="I37" s="16">
        <f t="shared" si="10"/>
        <v>0</v>
      </c>
      <c r="J37" s="16">
        <f t="shared" si="10"/>
        <v>0</v>
      </c>
      <c r="K37" s="16">
        <f t="shared" si="10"/>
        <v>0</v>
      </c>
      <c r="L37" s="16">
        <f t="shared" si="10"/>
        <v>0</v>
      </c>
      <c r="M37" s="16">
        <f t="shared" si="10"/>
        <v>1</v>
      </c>
      <c r="N37" s="16">
        <f t="shared" si="10"/>
        <v>1</v>
      </c>
      <c r="O37" s="16">
        <f t="shared" si="11"/>
        <v>1</v>
      </c>
      <c r="P37" s="16">
        <f t="shared" si="11"/>
        <v>1</v>
      </c>
      <c r="Q37" s="16">
        <f t="shared" si="11"/>
        <v>1</v>
      </c>
      <c r="R37" s="16">
        <f t="shared" si="11"/>
        <v>1</v>
      </c>
      <c r="S37" s="16">
        <f t="shared" si="11"/>
        <v>1</v>
      </c>
      <c r="T37" s="16">
        <f t="shared" si="11"/>
        <v>1</v>
      </c>
      <c r="U37" s="16">
        <f t="shared" si="11"/>
        <v>1</v>
      </c>
      <c r="V37" s="16">
        <f t="shared" si="11"/>
        <v>1</v>
      </c>
      <c r="W37" s="16">
        <f t="shared" si="11"/>
        <v>1</v>
      </c>
      <c r="X37" s="16">
        <f t="shared" si="11"/>
        <v>1</v>
      </c>
      <c r="Y37" s="16">
        <f t="shared" si="11"/>
        <v>1</v>
      </c>
      <c r="Z37" s="16">
        <f t="shared" si="11"/>
        <v>1</v>
      </c>
      <c r="AA37" s="16">
        <f t="shared" si="11"/>
        <v>1</v>
      </c>
      <c r="AB37" s="16">
        <f t="shared" si="11"/>
        <v>1</v>
      </c>
      <c r="AC37" s="16">
        <f t="shared" si="14"/>
        <v>19</v>
      </c>
      <c r="AD37" s="15" t="str">
        <f t="shared" si="15"/>
        <v xml:space="preserve">Colombia </v>
      </c>
    </row>
    <row r="38" spans="1:30" x14ac:dyDescent="0.2">
      <c r="A38" s="346" t="s">
        <v>897</v>
      </c>
      <c r="B38" s="15" t="s">
        <v>898</v>
      </c>
      <c r="C38" s="15" t="str">
        <f t="shared" si="12"/>
        <v>00000011010100––––––––––</v>
      </c>
      <c r="D38" s="16">
        <f t="shared" si="13"/>
        <v>24</v>
      </c>
      <c r="E38" s="16">
        <f t="shared" si="10"/>
        <v>1</v>
      </c>
      <c r="F38" s="16">
        <f t="shared" si="10"/>
        <v>0</v>
      </c>
      <c r="G38" s="16">
        <f t="shared" si="10"/>
        <v>1</v>
      </c>
      <c r="H38" s="16">
        <f t="shared" si="10"/>
        <v>1</v>
      </c>
      <c r="I38" s="16">
        <f t="shared" si="10"/>
        <v>1</v>
      </c>
      <c r="J38" s="16">
        <f t="shared" si="10"/>
        <v>0</v>
      </c>
      <c r="K38" s="16">
        <f t="shared" si="10"/>
        <v>0</v>
      </c>
      <c r="L38" s="16">
        <f t="shared" si="10"/>
        <v>1</v>
      </c>
      <c r="M38" s="16">
        <f t="shared" si="10"/>
        <v>0</v>
      </c>
      <c r="N38" s="16">
        <f t="shared" si="10"/>
        <v>1</v>
      </c>
      <c r="O38" s="16">
        <f t="shared" si="11"/>
        <v>1</v>
      </c>
      <c r="P38" s="16">
        <f t="shared" si="11"/>
        <v>0</v>
      </c>
      <c r="Q38" s="16">
        <f t="shared" si="11"/>
        <v>0</v>
      </c>
      <c r="R38" s="16">
        <f t="shared" si="11"/>
        <v>1</v>
      </c>
      <c r="S38" s="16">
        <f t="shared" si="11"/>
        <v>1</v>
      </c>
      <c r="T38" s="16">
        <f t="shared" si="11"/>
        <v>1</v>
      </c>
      <c r="U38" s="16">
        <f t="shared" si="11"/>
        <v>1</v>
      </c>
      <c r="V38" s="16">
        <f t="shared" si="11"/>
        <v>1</v>
      </c>
      <c r="W38" s="16">
        <f t="shared" si="11"/>
        <v>1</v>
      </c>
      <c r="X38" s="16">
        <f t="shared" si="11"/>
        <v>1</v>
      </c>
      <c r="Y38" s="16">
        <f t="shared" si="11"/>
        <v>1</v>
      </c>
      <c r="Z38" s="16">
        <f t="shared" si="11"/>
        <v>1</v>
      </c>
      <c r="AA38" s="16">
        <f t="shared" si="11"/>
        <v>1</v>
      </c>
      <c r="AB38" s="16">
        <f t="shared" si="11"/>
        <v>1</v>
      </c>
      <c r="AC38" s="16">
        <f t="shared" si="14"/>
        <v>18</v>
      </c>
      <c r="AD38" s="15" t="str">
        <f t="shared" si="15"/>
        <v xml:space="preserve">Comoros </v>
      </c>
    </row>
    <row r="39" spans="1:30" x14ac:dyDescent="0.2">
      <c r="A39" s="346" t="s">
        <v>899</v>
      </c>
      <c r="B39" s="15" t="s">
        <v>900</v>
      </c>
      <c r="C39" s="15" t="str">
        <f t="shared" si="12"/>
        <v>000000110110––––––––––––</v>
      </c>
      <c r="D39" s="16">
        <f t="shared" si="13"/>
        <v>24</v>
      </c>
      <c r="E39" s="16">
        <f t="shared" si="10"/>
        <v>1</v>
      </c>
      <c r="F39" s="16">
        <f t="shared" si="10"/>
        <v>0</v>
      </c>
      <c r="G39" s="16">
        <f t="shared" si="10"/>
        <v>1</v>
      </c>
      <c r="H39" s="16">
        <f t="shared" si="10"/>
        <v>1</v>
      </c>
      <c r="I39" s="16">
        <f t="shared" si="10"/>
        <v>1</v>
      </c>
      <c r="J39" s="16">
        <f t="shared" si="10"/>
        <v>0</v>
      </c>
      <c r="K39" s="16">
        <f t="shared" si="10"/>
        <v>0</v>
      </c>
      <c r="L39" s="16">
        <f t="shared" si="10"/>
        <v>1</v>
      </c>
      <c r="M39" s="16">
        <f t="shared" si="10"/>
        <v>0</v>
      </c>
      <c r="N39" s="16">
        <f t="shared" si="10"/>
        <v>1</v>
      </c>
      <c r="O39" s="16">
        <f t="shared" si="11"/>
        <v>0</v>
      </c>
      <c r="P39" s="16">
        <f t="shared" si="11"/>
        <v>1</v>
      </c>
      <c r="Q39" s="16">
        <f t="shared" si="11"/>
        <v>1</v>
      </c>
      <c r="R39" s="16">
        <f t="shared" si="11"/>
        <v>1</v>
      </c>
      <c r="S39" s="16">
        <f t="shared" si="11"/>
        <v>1</v>
      </c>
      <c r="T39" s="16">
        <f t="shared" si="11"/>
        <v>1</v>
      </c>
      <c r="U39" s="16">
        <f t="shared" si="11"/>
        <v>1</v>
      </c>
      <c r="V39" s="16">
        <f t="shared" si="11"/>
        <v>1</v>
      </c>
      <c r="W39" s="16">
        <f t="shared" si="11"/>
        <v>1</v>
      </c>
      <c r="X39" s="16">
        <f t="shared" si="11"/>
        <v>1</v>
      </c>
      <c r="Y39" s="16">
        <f t="shared" si="11"/>
        <v>1</v>
      </c>
      <c r="Z39" s="16">
        <f t="shared" si="11"/>
        <v>1</v>
      </c>
      <c r="AA39" s="16">
        <f t="shared" si="11"/>
        <v>1</v>
      </c>
      <c r="AB39" s="16">
        <f t="shared" si="11"/>
        <v>1</v>
      </c>
      <c r="AC39" s="16">
        <f t="shared" si="14"/>
        <v>19</v>
      </c>
      <c r="AD39" s="15" t="str">
        <f t="shared" si="15"/>
        <v xml:space="preserve">Congo </v>
      </c>
    </row>
    <row r="40" spans="1:30" x14ac:dyDescent="0.2">
      <c r="A40" s="346" t="s">
        <v>901</v>
      </c>
      <c r="B40" s="15" t="s">
        <v>902</v>
      </c>
      <c r="C40" s="15" t="str">
        <f t="shared" si="12"/>
        <v>10010000000100––––––––––</v>
      </c>
      <c r="D40" s="16">
        <f t="shared" si="13"/>
        <v>24</v>
      </c>
      <c r="E40" s="16">
        <f t="shared" si="10"/>
        <v>0</v>
      </c>
      <c r="F40" s="16">
        <f t="shared" si="10"/>
        <v>0</v>
      </c>
      <c r="G40" s="16">
        <f t="shared" si="10"/>
        <v>1</v>
      </c>
      <c r="H40" s="16">
        <f t="shared" si="10"/>
        <v>0</v>
      </c>
      <c r="I40" s="16">
        <f t="shared" si="10"/>
        <v>1</v>
      </c>
      <c r="J40" s="16">
        <f t="shared" si="10"/>
        <v>0</v>
      </c>
      <c r="K40" s="16">
        <f t="shared" si="10"/>
        <v>1</v>
      </c>
      <c r="L40" s="16">
        <f t="shared" si="10"/>
        <v>0</v>
      </c>
      <c r="M40" s="16">
        <f t="shared" si="10"/>
        <v>0</v>
      </c>
      <c r="N40" s="16">
        <f t="shared" si="10"/>
        <v>0</v>
      </c>
      <c r="O40" s="16">
        <f t="shared" si="11"/>
        <v>1</v>
      </c>
      <c r="P40" s="16">
        <f t="shared" si="11"/>
        <v>0</v>
      </c>
      <c r="Q40" s="16">
        <f t="shared" si="11"/>
        <v>0</v>
      </c>
      <c r="R40" s="16">
        <f t="shared" si="11"/>
        <v>1</v>
      </c>
      <c r="S40" s="16">
        <f t="shared" si="11"/>
        <v>1</v>
      </c>
      <c r="T40" s="16">
        <f t="shared" si="11"/>
        <v>1</v>
      </c>
      <c r="U40" s="16">
        <f t="shared" si="11"/>
        <v>1</v>
      </c>
      <c r="V40" s="16">
        <f t="shared" si="11"/>
        <v>1</v>
      </c>
      <c r="W40" s="16">
        <f t="shared" si="11"/>
        <v>1</v>
      </c>
      <c r="X40" s="16">
        <f t="shared" si="11"/>
        <v>1</v>
      </c>
      <c r="Y40" s="16">
        <f t="shared" si="11"/>
        <v>1</v>
      </c>
      <c r="Z40" s="16">
        <f t="shared" si="11"/>
        <v>1</v>
      </c>
      <c r="AA40" s="16">
        <f t="shared" si="11"/>
        <v>1</v>
      </c>
      <c r="AB40" s="16">
        <f t="shared" si="11"/>
        <v>1</v>
      </c>
      <c r="AC40" s="16">
        <f t="shared" si="14"/>
        <v>15</v>
      </c>
      <c r="AD40" s="15" t="str">
        <f t="shared" si="15"/>
        <v xml:space="preserve">Cook Islands </v>
      </c>
    </row>
    <row r="41" spans="1:30" x14ac:dyDescent="0.2">
      <c r="A41" s="346" t="s">
        <v>903</v>
      </c>
      <c r="B41" s="15" t="s">
        <v>904</v>
      </c>
      <c r="C41" s="15" t="str">
        <f t="shared" si="12"/>
        <v>000010101110––––––––––––</v>
      </c>
      <c r="D41" s="16">
        <f t="shared" si="13"/>
        <v>24</v>
      </c>
      <c r="E41" s="16">
        <f t="shared" si="10"/>
        <v>1</v>
      </c>
      <c r="F41" s="16">
        <f t="shared" si="10"/>
        <v>0</v>
      </c>
      <c r="G41" s="16">
        <f t="shared" si="10"/>
        <v>1</v>
      </c>
      <c r="H41" s="16">
        <f t="shared" si="10"/>
        <v>1</v>
      </c>
      <c r="I41" s="16">
        <f t="shared" si="10"/>
        <v>0</v>
      </c>
      <c r="J41" s="16">
        <f t="shared" si="10"/>
        <v>0</v>
      </c>
      <c r="K41" s="16">
        <f t="shared" si="10"/>
        <v>0</v>
      </c>
      <c r="L41" s="16">
        <f t="shared" si="10"/>
        <v>0</v>
      </c>
      <c r="M41" s="16">
        <f t="shared" si="10"/>
        <v>1</v>
      </c>
      <c r="N41" s="16">
        <f t="shared" si="10"/>
        <v>1</v>
      </c>
      <c r="O41" s="16">
        <f t="shared" si="11"/>
        <v>0</v>
      </c>
      <c r="P41" s="16">
        <f t="shared" si="11"/>
        <v>1</v>
      </c>
      <c r="Q41" s="16">
        <f t="shared" si="11"/>
        <v>1</v>
      </c>
      <c r="R41" s="16">
        <f t="shared" si="11"/>
        <v>1</v>
      </c>
      <c r="S41" s="16">
        <f t="shared" si="11"/>
        <v>1</v>
      </c>
      <c r="T41" s="16">
        <f t="shared" si="11"/>
        <v>1</v>
      </c>
      <c r="U41" s="16">
        <f t="shared" si="11"/>
        <v>1</v>
      </c>
      <c r="V41" s="16">
        <f t="shared" si="11"/>
        <v>1</v>
      </c>
      <c r="W41" s="16">
        <f t="shared" si="11"/>
        <v>1</v>
      </c>
      <c r="X41" s="16">
        <f t="shared" si="11"/>
        <v>1</v>
      </c>
      <c r="Y41" s="16">
        <f t="shared" si="11"/>
        <v>1</v>
      </c>
      <c r="Z41" s="16">
        <f t="shared" si="11"/>
        <v>1</v>
      </c>
      <c r="AA41" s="16">
        <f t="shared" si="11"/>
        <v>1</v>
      </c>
      <c r="AB41" s="16">
        <f t="shared" si="11"/>
        <v>1</v>
      </c>
      <c r="AC41" s="16">
        <f t="shared" si="14"/>
        <v>18</v>
      </c>
      <c r="AD41" s="15" t="str">
        <f t="shared" si="15"/>
        <v xml:space="preserve">Costa Rica </v>
      </c>
    </row>
    <row r="42" spans="1:30" x14ac:dyDescent="0.2">
      <c r="A42" s="346" t="s">
        <v>905</v>
      </c>
      <c r="B42" s="15" t="s">
        <v>906</v>
      </c>
      <c r="C42" s="15" t="str">
        <f t="shared" si="12"/>
        <v>000000111000––––––––––––</v>
      </c>
      <c r="D42" s="16">
        <f t="shared" si="13"/>
        <v>24</v>
      </c>
      <c r="E42" s="16">
        <f t="shared" ref="E42:N51" si="16">IF(OR(MID($AF$1,E$1,1)=MID($C42,E$1,1),MID($C42,E$1,1)="–"),1,0)</f>
        <v>1</v>
      </c>
      <c r="F42" s="16">
        <f t="shared" si="16"/>
        <v>0</v>
      </c>
      <c r="G42" s="16">
        <f t="shared" si="16"/>
        <v>1</v>
      </c>
      <c r="H42" s="16">
        <f t="shared" si="16"/>
        <v>1</v>
      </c>
      <c r="I42" s="16">
        <f t="shared" si="16"/>
        <v>1</v>
      </c>
      <c r="J42" s="16">
        <f t="shared" si="16"/>
        <v>0</v>
      </c>
      <c r="K42" s="16">
        <f t="shared" si="16"/>
        <v>0</v>
      </c>
      <c r="L42" s="16">
        <f t="shared" si="16"/>
        <v>1</v>
      </c>
      <c r="M42" s="16">
        <f t="shared" si="16"/>
        <v>1</v>
      </c>
      <c r="N42" s="16">
        <f t="shared" si="16"/>
        <v>0</v>
      </c>
      <c r="O42" s="16">
        <f t="shared" ref="O42:AB51" si="17">IF(OR(MID($AF$1,O$1,1)=MID($C42,O$1,1),MID($C42,O$1,1)="–"),1,0)</f>
        <v>1</v>
      </c>
      <c r="P42" s="16">
        <f t="shared" si="17"/>
        <v>1</v>
      </c>
      <c r="Q42" s="16">
        <f t="shared" si="17"/>
        <v>1</v>
      </c>
      <c r="R42" s="16">
        <f t="shared" si="17"/>
        <v>1</v>
      </c>
      <c r="S42" s="16">
        <f t="shared" si="17"/>
        <v>1</v>
      </c>
      <c r="T42" s="16">
        <f t="shared" si="17"/>
        <v>1</v>
      </c>
      <c r="U42" s="16">
        <f t="shared" si="17"/>
        <v>1</v>
      </c>
      <c r="V42" s="16">
        <f t="shared" si="17"/>
        <v>1</v>
      </c>
      <c r="W42" s="16">
        <f t="shared" si="17"/>
        <v>1</v>
      </c>
      <c r="X42" s="16">
        <f t="shared" si="17"/>
        <v>1</v>
      </c>
      <c r="Y42" s="16">
        <f t="shared" si="17"/>
        <v>1</v>
      </c>
      <c r="Z42" s="16">
        <f t="shared" si="17"/>
        <v>1</v>
      </c>
      <c r="AA42" s="16">
        <f t="shared" si="17"/>
        <v>1</v>
      </c>
      <c r="AB42" s="16">
        <f t="shared" si="17"/>
        <v>1</v>
      </c>
      <c r="AC42" s="16">
        <f t="shared" si="14"/>
        <v>20</v>
      </c>
      <c r="AD42" s="15" t="str">
        <f t="shared" si="15"/>
        <v xml:space="preserve">Côte d’Ivoire </v>
      </c>
    </row>
    <row r="43" spans="1:30" x14ac:dyDescent="0.2">
      <c r="A43" s="346" t="s">
        <v>907</v>
      </c>
      <c r="B43" s="15" t="s">
        <v>908</v>
      </c>
      <c r="C43" s="15" t="str">
        <f t="shared" si="12"/>
        <v>01010000000111––––––––––</v>
      </c>
      <c r="D43" s="16">
        <f t="shared" si="13"/>
        <v>24</v>
      </c>
      <c r="E43" s="16">
        <f t="shared" si="16"/>
        <v>1</v>
      </c>
      <c r="F43" s="16">
        <f t="shared" si="16"/>
        <v>1</v>
      </c>
      <c r="G43" s="16">
        <f t="shared" si="16"/>
        <v>1</v>
      </c>
      <c r="H43" s="16">
        <f t="shared" si="16"/>
        <v>0</v>
      </c>
      <c r="I43" s="16">
        <f t="shared" si="16"/>
        <v>1</v>
      </c>
      <c r="J43" s="16">
        <f t="shared" si="16"/>
        <v>0</v>
      </c>
      <c r="K43" s="16">
        <f t="shared" si="16"/>
        <v>1</v>
      </c>
      <c r="L43" s="16">
        <f t="shared" si="16"/>
        <v>0</v>
      </c>
      <c r="M43" s="16">
        <f t="shared" si="16"/>
        <v>0</v>
      </c>
      <c r="N43" s="16">
        <f t="shared" si="16"/>
        <v>0</v>
      </c>
      <c r="O43" s="16">
        <f t="shared" si="17"/>
        <v>1</v>
      </c>
      <c r="P43" s="16">
        <f t="shared" si="17"/>
        <v>0</v>
      </c>
      <c r="Q43" s="16">
        <f t="shared" si="17"/>
        <v>1</v>
      </c>
      <c r="R43" s="16">
        <f t="shared" si="17"/>
        <v>0</v>
      </c>
      <c r="S43" s="16">
        <f t="shared" si="17"/>
        <v>1</v>
      </c>
      <c r="T43" s="16">
        <f t="shared" si="17"/>
        <v>1</v>
      </c>
      <c r="U43" s="16">
        <f t="shared" si="17"/>
        <v>1</v>
      </c>
      <c r="V43" s="16">
        <f t="shared" si="17"/>
        <v>1</v>
      </c>
      <c r="W43" s="16">
        <f t="shared" si="17"/>
        <v>1</v>
      </c>
      <c r="X43" s="16">
        <f t="shared" si="17"/>
        <v>1</v>
      </c>
      <c r="Y43" s="16">
        <f t="shared" si="17"/>
        <v>1</v>
      </c>
      <c r="Z43" s="16">
        <f t="shared" si="17"/>
        <v>1</v>
      </c>
      <c r="AA43" s="16">
        <f t="shared" si="17"/>
        <v>1</v>
      </c>
      <c r="AB43" s="16">
        <f t="shared" si="17"/>
        <v>1</v>
      </c>
      <c r="AC43" s="16">
        <f t="shared" si="14"/>
        <v>17</v>
      </c>
      <c r="AD43" s="15" t="str">
        <f t="shared" si="15"/>
        <v xml:space="preserve">Croatia </v>
      </c>
    </row>
    <row r="44" spans="1:30" x14ac:dyDescent="0.2">
      <c r="A44" s="346" t="s">
        <v>909</v>
      </c>
      <c r="B44" s="15" t="s">
        <v>910</v>
      </c>
      <c r="C44" s="15" t="str">
        <f t="shared" si="12"/>
        <v>000010110000––––––––––––</v>
      </c>
      <c r="D44" s="16">
        <f t="shared" si="13"/>
        <v>24</v>
      </c>
      <c r="E44" s="16">
        <f t="shared" si="16"/>
        <v>1</v>
      </c>
      <c r="F44" s="16">
        <f t="shared" si="16"/>
        <v>0</v>
      </c>
      <c r="G44" s="16">
        <f t="shared" si="16"/>
        <v>1</v>
      </c>
      <c r="H44" s="16">
        <f t="shared" si="16"/>
        <v>1</v>
      </c>
      <c r="I44" s="16">
        <f t="shared" si="16"/>
        <v>0</v>
      </c>
      <c r="J44" s="16">
        <f t="shared" si="16"/>
        <v>0</v>
      </c>
      <c r="K44" s="16">
        <f t="shared" si="16"/>
        <v>0</v>
      </c>
      <c r="L44" s="16">
        <f t="shared" si="16"/>
        <v>1</v>
      </c>
      <c r="M44" s="16">
        <f t="shared" si="16"/>
        <v>0</v>
      </c>
      <c r="N44" s="16">
        <f t="shared" si="16"/>
        <v>0</v>
      </c>
      <c r="O44" s="16">
        <f t="shared" si="17"/>
        <v>1</v>
      </c>
      <c r="P44" s="16">
        <f t="shared" si="17"/>
        <v>1</v>
      </c>
      <c r="Q44" s="16">
        <f t="shared" si="17"/>
        <v>1</v>
      </c>
      <c r="R44" s="16">
        <f t="shared" si="17"/>
        <v>1</v>
      </c>
      <c r="S44" s="16">
        <f t="shared" si="17"/>
        <v>1</v>
      </c>
      <c r="T44" s="16">
        <f t="shared" si="17"/>
        <v>1</v>
      </c>
      <c r="U44" s="16">
        <f t="shared" si="17"/>
        <v>1</v>
      </c>
      <c r="V44" s="16">
        <f t="shared" si="17"/>
        <v>1</v>
      </c>
      <c r="W44" s="16">
        <f t="shared" si="17"/>
        <v>1</v>
      </c>
      <c r="X44" s="16">
        <f t="shared" si="17"/>
        <v>1</v>
      </c>
      <c r="Y44" s="16">
        <f t="shared" si="17"/>
        <v>1</v>
      </c>
      <c r="Z44" s="16">
        <f t="shared" si="17"/>
        <v>1</v>
      </c>
      <c r="AA44" s="16">
        <f t="shared" si="17"/>
        <v>1</v>
      </c>
      <c r="AB44" s="16">
        <f t="shared" si="17"/>
        <v>1</v>
      </c>
      <c r="AC44" s="16">
        <f t="shared" si="14"/>
        <v>18</v>
      </c>
      <c r="AD44" s="15" t="str">
        <f t="shared" si="15"/>
        <v xml:space="preserve">Cuba </v>
      </c>
    </row>
    <row r="45" spans="1:30" x14ac:dyDescent="0.2">
      <c r="A45" s="346" t="s">
        <v>911</v>
      </c>
      <c r="B45" s="15" t="s">
        <v>912</v>
      </c>
      <c r="C45" s="15" t="str">
        <f t="shared" si="12"/>
        <v>01001100100000––––––––––</v>
      </c>
      <c r="D45" s="16">
        <f t="shared" si="13"/>
        <v>24</v>
      </c>
      <c r="E45" s="16">
        <f t="shared" si="16"/>
        <v>1</v>
      </c>
      <c r="F45" s="16">
        <f t="shared" si="16"/>
        <v>1</v>
      </c>
      <c r="G45" s="16">
        <f t="shared" si="16"/>
        <v>1</v>
      </c>
      <c r="H45" s="16">
        <f t="shared" si="16"/>
        <v>1</v>
      </c>
      <c r="I45" s="16">
        <f t="shared" si="16"/>
        <v>0</v>
      </c>
      <c r="J45" s="16">
        <f t="shared" si="16"/>
        <v>1</v>
      </c>
      <c r="K45" s="16">
        <f t="shared" si="16"/>
        <v>1</v>
      </c>
      <c r="L45" s="16">
        <f t="shared" si="16"/>
        <v>0</v>
      </c>
      <c r="M45" s="16">
        <f t="shared" si="16"/>
        <v>1</v>
      </c>
      <c r="N45" s="16">
        <f t="shared" si="16"/>
        <v>0</v>
      </c>
      <c r="O45" s="16">
        <f t="shared" si="17"/>
        <v>1</v>
      </c>
      <c r="P45" s="16">
        <f t="shared" si="17"/>
        <v>1</v>
      </c>
      <c r="Q45" s="16">
        <f t="shared" si="17"/>
        <v>0</v>
      </c>
      <c r="R45" s="16">
        <f t="shared" si="17"/>
        <v>1</v>
      </c>
      <c r="S45" s="16">
        <f t="shared" si="17"/>
        <v>1</v>
      </c>
      <c r="T45" s="16">
        <f t="shared" si="17"/>
        <v>1</v>
      </c>
      <c r="U45" s="16">
        <f t="shared" si="17"/>
        <v>1</v>
      </c>
      <c r="V45" s="16">
        <f t="shared" si="17"/>
        <v>1</v>
      </c>
      <c r="W45" s="16">
        <f t="shared" si="17"/>
        <v>1</v>
      </c>
      <c r="X45" s="16">
        <f t="shared" si="17"/>
        <v>1</v>
      </c>
      <c r="Y45" s="16">
        <f t="shared" si="17"/>
        <v>1</v>
      </c>
      <c r="Z45" s="16">
        <f t="shared" si="17"/>
        <v>1</v>
      </c>
      <c r="AA45" s="16">
        <f t="shared" si="17"/>
        <v>1</v>
      </c>
      <c r="AB45" s="16">
        <f t="shared" si="17"/>
        <v>1</v>
      </c>
      <c r="AC45" s="16">
        <f t="shared" si="14"/>
        <v>20</v>
      </c>
      <c r="AD45" s="15" t="str">
        <f t="shared" si="15"/>
        <v xml:space="preserve">Cyprus </v>
      </c>
    </row>
    <row r="46" spans="1:30" x14ac:dyDescent="0.2">
      <c r="A46" s="346" t="s">
        <v>913</v>
      </c>
      <c r="B46" s="15" t="s">
        <v>914</v>
      </c>
      <c r="C46" s="15" t="str">
        <f t="shared" si="12"/>
        <v>010010011–––––––––––––––</v>
      </c>
      <c r="D46" s="16">
        <f t="shared" si="13"/>
        <v>24</v>
      </c>
      <c r="E46" s="16">
        <f t="shared" si="16"/>
        <v>1</v>
      </c>
      <c r="F46" s="16">
        <f t="shared" si="16"/>
        <v>1</v>
      </c>
      <c r="G46" s="16">
        <f t="shared" si="16"/>
        <v>1</v>
      </c>
      <c r="H46" s="16">
        <f t="shared" si="16"/>
        <v>1</v>
      </c>
      <c r="I46" s="16">
        <f t="shared" si="16"/>
        <v>0</v>
      </c>
      <c r="J46" s="16">
        <f t="shared" si="16"/>
        <v>0</v>
      </c>
      <c r="K46" s="16">
        <f t="shared" si="16"/>
        <v>1</v>
      </c>
      <c r="L46" s="16">
        <f t="shared" si="16"/>
        <v>1</v>
      </c>
      <c r="M46" s="16">
        <f t="shared" si="16"/>
        <v>1</v>
      </c>
      <c r="N46" s="16">
        <f t="shared" si="16"/>
        <v>1</v>
      </c>
      <c r="O46" s="16">
        <f t="shared" si="17"/>
        <v>1</v>
      </c>
      <c r="P46" s="16">
        <f t="shared" si="17"/>
        <v>1</v>
      </c>
      <c r="Q46" s="16">
        <f t="shared" si="17"/>
        <v>1</v>
      </c>
      <c r="R46" s="16">
        <f t="shared" si="17"/>
        <v>1</v>
      </c>
      <c r="S46" s="16">
        <f t="shared" si="17"/>
        <v>1</v>
      </c>
      <c r="T46" s="16">
        <f t="shared" si="17"/>
        <v>1</v>
      </c>
      <c r="U46" s="16">
        <f t="shared" si="17"/>
        <v>1</v>
      </c>
      <c r="V46" s="16">
        <f t="shared" si="17"/>
        <v>1</v>
      </c>
      <c r="W46" s="16">
        <f t="shared" si="17"/>
        <v>1</v>
      </c>
      <c r="X46" s="16">
        <f t="shared" si="17"/>
        <v>1</v>
      </c>
      <c r="Y46" s="16">
        <f t="shared" si="17"/>
        <v>1</v>
      </c>
      <c r="Z46" s="16">
        <f t="shared" si="17"/>
        <v>1</v>
      </c>
      <c r="AA46" s="16">
        <f t="shared" si="17"/>
        <v>1</v>
      </c>
      <c r="AB46" s="16">
        <f t="shared" si="17"/>
        <v>1</v>
      </c>
      <c r="AC46" s="16">
        <f t="shared" si="14"/>
        <v>22</v>
      </c>
      <c r="AD46" s="15" t="str">
        <f t="shared" si="15"/>
        <v xml:space="preserve">Czech Republic </v>
      </c>
    </row>
    <row r="47" spans="1:30" x14ac:dyDescent="0.2">
      <c r="A47" s="346" t="s">
        <v>920</v>
      </c>
      <c r="B47" s="15" t="s">
        <v>921</v>
      </c>
      <c r="C47" s="15" t="str">
        <f t="shared" si="12"/>
        <v>011100100–––––––––––––––</v>
      </c>
      <c r="D47" s="16">
        <f t="shared" si="13"/>
        <v>24</v>
      </c>
      <c r="E47" s="16">
        <f t="shared" si="16"/>
        <v>1</v>
      </c>
      <c r="F47" s="16">
        <f t="shared" si="16"/>
        <v>1</v>
      </c>
      <c r="G47" s="16">
        <f t="shared" si="16"/>
        <v>0</v>
      </c>
      <c r="H47" s="16">
        <f t="shared" si="16"/>
        <v>0</v>
      </c>
      <c r="I47" s="16">
        <f t="shared" si="16"/>
        <v>1</v>
      </c>
      <c r="J47" s="16">
        <f t="shared" si="16"/>
        <v>0</v>
      </c>
      <c r="K47" s="16">
        <f t="shared" si="16"/>
        <v>0</v>
      </c>
      <c r="L47" s="16">
        <f t="shared" si="16"/>
        <v>0</v>
      </c>
      <c r="M47" s="16">
        <f t="shared" si="16"/>
        <v>0</v>
      </c>
      <c r="N47" s="16">
        <f t="shared" si="16"/>
        <v>1</v>
      </c>
      <c r="O47" s="16">
        <f t="shared" si="17"/>
        <v>1</v>
      </c>
      <c r="P47" s="16">
        <f t="shared" si="17"/>
        <v>1</v>
      </c>
      <c r="Q47" s="16">
        <f t="shared" si="17"/>
        <v>1</v>
      </c>
      <c r="R47" s="16">
        <f t="shared" si="17"/>
        <v>1</v>
      </c>
      <c r="S47" s="16">
        <f t="shared" si="17"/>
        <v>1</v>
      </c>
      <c r="T47" s="16">
        <f t="shared" si="17"/>
        <v>1</v>
      </c>
      <c r="U47" s="16">
        <f t="shared" si="17"/>
        <v>1</v>
      </c>
      <c r="V47" s="16">
        <f t="shared" si="17"/>
        <v>1</v>
      </c>
      <c r="W47" s="16">
        <f t="shared" si="17"/>
        <v>1</v>
      </c>
      <c r="X47" s="16">
        <f t="shared" si="17"/>
        <v>1</v>
      </c>
      <c r="Y47" s="16">
        <f t="shared" si="17"/>
        <v>1</v>
      </c>
      <c r="Z47" s="16">
        <f t="shared" si="17"/>
        <v>1</v>
      </c>
      <c r="AA47" s="16">
        <f t="shared" si="17"/>
        <v>1</v>
      </c>
      <c r="AB47" s="16">
        <f t="shared" si="17"/>
        <v>1</v>
      </c>
      <c r="AC47" s="16">
        <f t="shared" si="14"/>
        <v>18</v>
      </c>
      <c r="AD47" s="15" t="str">
        <f t="shared" si="15"/>
        <v xml:space="preserve">Democratic People’s Republic of Korea </v>
      </c>
    </row>
    <row r="48" spans="1:30" x14ac:dyDescent="0.2">
      <c r="A48" s="346" t="s">
        <v>922</v>
      </c>
      <c r="B48" s="15" t="s">
        <v>923</v>
      </c>
      <c r="C48" s="15" t="str">
        <f t="shared" si="12"/>
        <v>000010001100––––––––––––</v>
      </c>
      <c r="D48" s="16">
        <f t="shared" si="13"/>
        <v>24</v>
      </c>
      <c r="E48" s="16">
        <f t="shared" si="16"/>
        <v>1</v>
      </c>
      <c r="F48" s="16">
        <f t="shared" si="16"/>
        <v>0</v>
      </c>
      <c r="G48" s="16">
        <f t="shared" si="16"/>
        <v>1</v>
      </c>
      <c r="H48" s="16">
        <f t="shared" si="16"/>
        <v>1</v>
      </c>
      <c r="I48" s="16">
        <f t="shared" si="16"/>
        <v>0</v>
      </c>
      <c r="J48" s="16">
        <f t="shared" si="16"/>
        <v>0</v>
      </c>
      <c r="K48" s="16">
        <f t="shared" si="16"/>
        <v>1</v>
      </c>
      <c r="L48" s="16">
        <f t="shared" si="16"/>
        <v>0</v>
      </c>
      <c r="M48" s="16">
        <f t="shared" si="16"/>
        <v>1</v>
      </c>
      <c r="N48" s="16">
        <f t="shared" si="16"/>
        <v>1</v>
      </c>
      <c r="O48" s="16">
        <f t="shared" si="17"/>
        <v>1</v>
      </c>
      <c r="P48" s="16">
        <f t="shared" si="17"/>
        <v>1</v>
      </c>
      <c r="Q48" s="16">
        <f t="shared" si="17"/>
        <v>1</v>
      </c>
      <c r="R48" s="16">
        <f t="shared" si="17"/>
        <v>1</v>
      </c>
      <c r="S48" s="16">
        <f t="shared" si="17"/>
        <v>1</v>
      </c>
      <c r="T48" s="16">
        <f t="shared" si="17"/>
        <v>1</v>
      </c>
      <c r="U48" s="16">
        <f t="shared" si="17"/>
        <v>1</v>
      </c>
      <c r="V48" s="16">
        <f t="shared" si="17"/>
        <v>1</v>
      </c>
      <c r="W48" s="16">
        <f t="shared" si="17"/>
        <v>1</v>
      </c>
      <c r="X48" s="16">
        <f t="shared" si="17"/>
        <v>1</v>
      </c>
      <c r="Y48" s="16">
        <f t="shared" si="17"/>
        <v>1</v>
      </c>
      <c r="Z48" s="16">
        <f t="shared" si="17"/>
        <v>1</v>
      </c>
      <c r="AA48" s="16">
        <f t="shared" si="17"/>
        <v>1</v>
      </c>
      <c r="AB48" s="16">
        <f t="shared" si="17"/>
        <v>1</v>
      </c>
      <c r="AC48" s="16">
        <f t="shared" si="14"/>
        <v>20</v>
      </c>
      <c r="AD48" s="15" t="str">
        <f t="shared" si="15"/>
        <v xml:space="preserve">Democratic Republic of the Congo </v>
      </c>
    </row>
    <row r="49" spans="1:30" x14ac:dyDescent="0.2">
      <c r="A49" s="346" t="s">
        <v>924</v>
      </c>
      <c r="B49" s="15" t="s">
        <v>925</v>
      </c>
      <c r="C49" s="15" t="str">
        <f t="shared" si="12"/>
        <v>010001011–––––––––––––––</v>
      </c>
      <c r="D49" s="16">
        <f t="shared" si="13"/>
        <v>24</v>
      </c>
      <c r="E49" s="16">
        <f t="shared" si="16"/>
        <v>1</v>
      </c>
      <c r="F49" s="16">
        <f t="shared" si="16"/>
        <v>1</v>
      </c>
      <c r="G49" s="16">
        <f t="shared" si="16"/>
        <v>1</v>
      </c>
      <c r="H49" s="16">
        <f t="shared" si="16"/>
        <v>1</v>
      </c>
      <c r="I49" s="16">
        <f t="shared" si="16"/>
        <v>1</v>
      </c>
      <c r="J49" s="16">
        <f t="shared" si="16"/>
        <v>1</v>
      </c>
      <c r="K49" s="16">
        <f t="shared" si="16"/>
        <v>1</v>
      </c>
      <c r="L49" s="16">
        <f t="shared" si="16"/>
        <v>1</v>
      </c>
      <c r="M49" s="16">
        <f t="shared" si="16"/>
        <v>1</v>
      </c>
      <c r="N49" s="16">
        <f t="shared" si="16"/>
        <v>1</v>
      </c>
      <c r="O49" s="16">
        <f t="shared" si="17"/>
        <v>1</v>
      </c>
      <c r="P49" s="16">
        <f t="shared" si="17"/>
        <v>1</v>
      </c>
      <c r="Q49" s="16">
        <f t="shared" si="17"/>
        <v>1</v>
      </c>
      <c r="R49" s="16">
        <f t="shared" si="17"/>
        <v>1</v>
      </c>
      <c r="S49" s="16">
        <f t="shared" si="17"/>
        <v>1</v>
      </c>
      <c r="T49" s="16">
        <f t="shared" si="17"/>
        <v>1</v>
      </c>
      <c r="U49" s="16">
        <f t="shared" si="17"/>
        <v>1</v>
      </c>
      <c r="V49" s="16">
        <f t="shared" si="17"/>
        <v>1</v>
      </c>
      <c r="W49" s="16">
        <f t="shared" si="17"/>
        <v>1</v>
      </c>
      <c r="X49" s="16">
        <f t="shared" si="17"/>
        <v>1</v>
      </c>
      <c r="Y49" s="16">
        <f t="shared" si="17"/>
        <v>1</v>
      </c>
      <c r="Z49" s="16">
        <f t="shared" si="17"/>
        <v>1</v>
      </c>
      <c r="AA49" s="16">
        <f t="shared" si="17"/>
        <v>1</v>
      </c>
      <c r="AB49" s="16">
        <f t="shared" si="17"/>
        <v>1</v>
      </c>
      <c r="AC49" s="16">
        <f t="shared" si="14"/>
        <v>24</v>
      </c>
      <c r="AD49" s="15" t="str">
        <f t="shared" si="15"/>
        <v xml:space="preserve">Denmark </v>
      </c>
    </row>
    <row r="50" spans="1:30" x14ac:dyDescent="0.2">
      <c r="A50" s="346" t="s">
        <v>926</v>
      </c>
      <c r="B50" s="15" t="s">
        <v>927</v>
      </c>
      <c r="C50" s="15" t="str">
        <f t="shared" si="12"/>
        <v>00001001100000––––––––––</v>
      </c>
      <c r="D50" s="16">
        <f t="shared" si="13"/>
        <v>24</v>
      </c>
      <c r="E50" s="16">
        <f t="shared" si="16"/>
        <v>1</v>
      </c>
      <c r="F50" s="16">
        <f t="shared" si="16"/>
        <v>0</v>
      </c>
      <c r="G50" s="16">
        <f t="shared" si="16"/>
        <v>1</v>
      </c>
      <c r="H50" s="16">
        <f t="shared" si="16"/>
        <v>1</v>
      </c>
      <c r="I50" s="16">
        <f t="shared" si="16"/>
        <v>0</v>
      </c>
      <c r="J50" s="16">
        <f t="shared" si="16"/>
        <v>0</v>
      </c>
      <c r="K50" s="16">
        <f t="shared" si="16"/>
        <v>1</v>
      </c>
      <c r="L50" s="16">
        <f t="shared" si="16"/>
        <v>1</v>
      </c>
      <c r="M50" s="16">
        <f t="shared" si="16"/>
        <v>1</v>
      </c>
      <c r="N50" s="16">
        <f t="shared" si="16"/>
        <v>0</v>
      </c>
      <c r="O50" s="16">
        <f t="shared" si="17"/>
        <v>1</v>
      </c>
      <c r="P50" s="16">
        <f t="shared" si="17"/>
        <v>1</v>
      </c>
      <c r="Q50" s="16">
        <f t="shared" si="17"/>
        <v>0</v>
      </c>
      <c r="R50" s="16">
        <f t="shared" si="17"/>
        <v>1</v>
      </c>
      <c r="S50" s="16">
        <f t="shared" si="17"/>
        <v>1</v>
      </c>
      <c r="T50" s="16">
        <f t="shared" si="17"/>
        <v>1</v>
      </c>
      <c r="U50" s="16">
        <f t="shared" si="17"/>
        <v>1</v>
      </c>
      <c r="V50" s="16">
        <f t="shared" si="17"/>
        <v>1</v>
      </c>
      <c r="W50" s="16">
        <f t="shared" si="17"/>
        <v>1</v>
      </c>
      <c r="X50" s="16">
        <f t="shared" si="17"/>
        <v>1</v>
      </c>
      <c r="Y50" s="16">
        <f t="shared" si="17"/>
        <v>1</v>
      </c>
      <c r="Z50" s="16">
        <f t="shared" si="17"/>
        <v>1</v>
      </c>
      <c r="AA50" s="16">
        <f t="shared" si="17"/>
        <v>1</v>
      </c>
      <c r="AB50" s="16">
        <f t="shared" si="17"/>
        <v>1</v>
      </c>
      <c r="AC50" s="16">
        <f t="shared" si="14"/>
        <v>19</v>
      </c>
      <c r="AD50" s="15" t="str">
        <f t="shared" si="15"/>
        <v xml:space="preserve">Djibouti </v>
      </c>
    </row>
    <row r="51" spans="1:30" x14ac:dyDescent="0.2">
      <c r="A51" s="346" t="s">
        <v>928</v>
      </c>
      <c r="B51" s="15" t="s">
        <v>929</v>
      </c>
      <c r="C51" s="15" t="str">
        <f t="shared" si="12"/>
        <v>000011000100––––––––––––</v>
      </c>
      <c r="D51" s="16">
        <f t="shared" si="13"/>
        <v>24</v>
      </c>
      <c r="E51" s="16">
        <f t="shared" si="16"/>
        <v>1</v>
      </c>
      <c r="F51" s="16">
        <f t="shared" si="16"/>
        <v>0</v>
      </c>
      <c r="G51" s="16">
        <f t="shared" si="16"/>
        <v>1</v>
      </c>
      <c r="H51" s="16">
        <f t="shared" si="16"/>
        <v>1</v>
      </c>
      <c r="I51" s="16">
        <f t="shared" si="16"/>
        <v>0</v>
      </c>
      <c r="J51" s="16">
        <f t="shared" si="16"/>
        <v>1</v>
      </c>
      <c r="K51" s="16">
        <f t="shared" si="16"/>
        <v>1</v>
      </c>
      <c r="L51" s="16">
        <f t="shared" si="16"/>
        <v>0</v>
      </c>
      <c r="M51" s="16">
        <f t="shared" si="16"/>
        <v>0</v>
      </c>
      <c r="N51" s="16">
        <f t="shared" si="16"/>
        <v>1</v>
      </c>
      <c r="O51" s="16">
        <f t="shared" si="17"/>
        <v>1</v>
      </c>
      <c r="P51" s="16">
        <f t="shared" si="17"/>
        <v>1</v>
      </c>
      <c r="Q51" s="16">
        <f t="shared" si="17"/>
        <v>1</v>
      </c>
      <c r="R51" s="16">
        <f t="shared" si="17"/>
        <v>1</v>
      </c>
      <c r="S51" s="16">
        <f t="shared" si="17"/>
        <v>1</v>
      </c>
      <c r="T51" s="16">
        <f t="shared" si="17"/>
        <v>1</v>
      </c>
      <c r="U51" s="16">
        <f t="shared" si="17"/>
        <v>1</v>
      </c>
      <c r="V51" s="16">
        <f t="shared" si="17"/>
        <v>1</v>
      </c>
      <c r="W51" s="16">
        <f t="shared" si="17"/>
        <v>1</v>
      </c>
      <c r="X51" s="16">
        <f t="shared" si="17"/>
        <v>1</v>
      </c>
      <c r="Y51" s="16">
        <f t="shared" si="17"/>
        <v>1</v>
      </c>
      <c r="Z51" s="16">
        <f t="shared" si="17"/>
        <v>1</v>
      </c>
      <c r="AA51" s="16">
        <f t="shared" si="17"/>
        <v>1</v>
      </c>
      <c r="AB51" s="16">
        <f t="shared" si="17"/>
        <v>1</v>
      </c>
      <c r="AC51" s="16">
        <f t="shared" si="14"/>
        <v>20</v>
      </c>
      <c r="AD51" s="15" t="str">
        <f t="shared" si="15"/>
        <v xml:space="preserve">Dominican Republic </v>
      </c>
    </row>
    <row r="52" spans="1:30" x14ac:dyDescent="0.2">
      <c r="A52" s="346" t="s">
        <v>930</v>
      </c>
      <c r="B52" s="15" t="s">
        <v>931</v>
      </c>
      <c r="C52" s="15" t="str">
        <f t="shared" si="12"/>
        <v>111010000100––––––––––––</v>
      </c>
      <c r="D52" s="16">
        <f t="shared" si="13"/>
        <v>24</v>
      </c>
      <c r="E52" s="16">
        <f t="shared" ref="E52:N61" si="18">IF(OR(MID($AF$1,E$1,1)=MID($C52,E$1,1),MID($C52,E$1,1)="–"),1,0)</f>
        <v>0</v>
      </c>
      <c r="F52" s="16">
        <f t="shared" si="18"/>
        <v>1</v>
      </c>
      <c r="G52" s="16">
        <f t="shared" si="18"/>
        <v>0</v>
      </c>
      <c r="H52" s="16">
        <f t="shared" si="18"/>
        <v>1</v>
      </c>
      <c r="I52" s="16">
        <f t="shared" si="18"/>
        <v>0</v>
      </c>
      <c r="J52" s="16">
        <f t="shared" si="18"/>
        <v>0</v>
      </c>
      <c r="K52" s="16">
        <f t="shared" si="18"/>
        <v>1</v>
      </c>
      <c r="L52" s="16">
        <f t="shared" si="18"/>
        <v>0</v>
      </c>
      <c r="M52" s="16">
        <f t="shared" si="18"/>
        <v>0</v>
      </c>
      <c r="N52" s="16">
        <f t="shared" si="18"/>
        <v>1</v>
      </c>
      <c r="O52" s="16">
        <f t="shared" ref="O52:AB61" si="19">IF(OR(MID($AF$1,O$1,1)=MID($C52,O$1,1),MID($C52,O$1,1)="–"),1,0)</f>
        <v>1</v>
      </c>
      <c r="P52" s="16">
        <f t="shared" si="19"/>
        <v>1</v>
      </c>
      <c r="Q52" s="16">
        <f t="shared" si="19"/>
        <v>1</v>
      </c>
      <c r="R52" s="16">
        <f t="shared" si="19"/>
        <v>1</v>
      </c>
      <c r="S52" s="16">
        <f t="shared" si="19"/>
        <v>1</v>
      </c>
      <c r="T52" s="16">
        <f t="shared" si="19"/>
        <v>1</v>
      </c>
      <c r="U52" s="16">
        <f t="shared" si="19"/>
        <v>1</v>
      </c>
      <c r="V52" s="16">
        <f t="shared" si="19"/>
        <v>1</v>
      </c>
      <c r="W52" s="16">
        <f t="shared" si="19"/>
        <v>1</v>
      </c>
      <c r="X52" s="16">
        <f t="shared" si="19"/>
        <v>1</v>
      </c>
      <c r="Y52" s="16">
        <f t="shared" si="19"/>
        <v>1</v>
      </c>
      <c r="Z52" s="16">
        <f t="shared" si="19"/>
        <v>1</v>
      </c>
      <c r="AA52" s="16">
        <f t="shared" si="19"/>
        <v>1</v>
      </c>
      <c r="AB52" s="16">
        <f t="shared" si="19"/>
        <v>1</v>
      </c>
      <c r="AC52" s="16">
        <f t="shared" si="14"/>
        <v>18</v>
      </c>
      <c r="AD52" s="15" t="str">
        <f t="shared" si="15"/>
        <v xml:space="preserve">Ecuador </v>
      </c>
    </row>
    <row r="53" spans="1:30" x14ac:dyDescent="0.2">
      <c r="A53" s="346" t="s">
        <v>932</v>
      </c>
      <c r="B53" s="15" t="s">
        <v>933</v>
      </c>
      <c r="C53" s="15" t="str">
        <f t="shared" si="12"/>
        <v>000000010–––––––––––––––</v>
      </c>
      <c r="D53" s="16">
        <f t="shared" si="13"/>
        <v>24</v>
      </c>
      <c r="E53" s="16">
        <f t="shared" si="18"/>
        <v>1</v>
      </c>
      <c r="F53" s="16">
        <f t="shared" si="18"/>
        <v>0</v>
      </c>
      <c r="G53" s="16">
        <f t="shared" si="18"/>
        <v>1</v>
      </c>
      <c r="H53" s="16">
        <f t="shared" si="18"/>
        <v>1</v>
      </c>
      <c r="I53" s="16">
        <f t="shared" si="18"/>
        <v>1</v>
      </c>
      <c r="J53" s="16">
        <f t="shared" si="18"/>
        <v>0</v>
      </c>
      <c r="K53" s="16">
        <f t="shared" si="18"/>
        <v>1</v>
      </c>
      <c r="L53" s="16">
        <f t="shared" si="18"/>
        <v>1</v>
      </c>
      <c r="M53" s="16">
        <f t="shared" si="18"/>
        <v>0</v>
      </c>
      <c r="N53" s="16">
        <f t="shared" si="18"/>
        <v>1</v>
      </c>
      <c r="O53" s="16">
        <f t="shared" si="19"/>
        <v>1</v>
      </c>
      <c r="P53" s="16">
        <f t="shared" si="19"/>
        <v>1</v>
      </c>
      <c r="Q53" s="16">
        <f t="shared" si="19"/>
        <v>1</v>
      </c>
      <c r="R53" s="16">
        <f t="shared" si="19"/>
        <v>1</v>
      </c>
      <c r="S53" s="16">
        <f t="shared" si="19"/>
        <v>1</v>
      </c>
      <c r="T53" s="16">
        <f t="shared" si="19"/>
        <v>1</v>
      </c>
      <c r="U53" s="16">
        <f t="shared" si="19"/>
        <v>1</v>
      </c>
      <c r="V53" s="16">
        <f t="shared" si="19"/>
        <v>1</v>
      </c>
      <c r="W53" s="16">
        <f t="shared" si="19"/>
        <v>1</v>
      </c>
      <c r="X53" s="16">
        <f t="shared" si="19"/>
        <v>1</v>
      </c>
      <c r="Y53" s="16">
        <f t="shared" si="19"/>
        <v>1</v>
      </c>
      <c r="Z53" s="16">
        <f t="shared" si="19"/>
        <v>1</v>
      </c>
      <c r="AA53" s="16">
        <f t="shared" si="19"/>
        <v>1</v>
      </c>
      <c r="AB53" s="16">
        <f t="shared" si="19"/>
        <v>1</v>
      </c>
      <c r="AC53" s="16">
        <f t="shared" si="14"/>
        <v>21</v>
      </c>
      <c r="AD53" s="15" t="str">
        <f t="shared" si="15"/>
        <v xml:space="preserve">Egypt </v>
      </c>
    </row>
    <row r="54" spans="1:30" x14ac:dyDescent="0.2">
      <c r="A54" s="346" t="s">
        <v>934</v>
      </c>
      <c r="B54" s="15" t="s">
        <v>935</v>
      </c>
      <c r="C54" s="15" t="str">
        <f t="shared" si="12"/>
        <v>000010110010––––––––––––</v>
      </c>
      <c r="D54" s="16">
        <f t="shared" si="13"/>
        <v>24</v>
      </c>
      <c r="E54" s="16">
        <f t="shared" si="18"/>
        <v>1</v>
      </c>
      <c r="F54" s="16">
        <f t="shared" si="18"/>
        <v>0</v>
      </c>
      <c r="G54" s="16">
        <f t="shared" si="18"/>
        <v>1</v>
      </c>
      <c r="H54" s="16">
        <f t="shared" si="18"/>
        <v>1</v>
      </c>
      <c r="I54" s="16">
        <f t="shared" si="18"/>
        <v>0</v>
      </c>
      <c r="J54" s="16">
        <f t="shared" si="18"/>
        <v>0</v>
      </c>
      <c r="K54" s="16">
        <f t="shared" si="18"/>
        <v>0</v>
      </c>
      <c r="L54" s="16">
        <f t="shared" si="18"/>
        <v>1</v>
      </c>
      <c r="M54" s="16">
        <f t="shared" si="18"/>
        <v>0</v>
      </c>
      <c r="N54" s="16">
        <f t="shared" si="18"/>
        <v>0</v>
      </c>
      <c r="O54" s="16">
        <f t="shared" si="19"/>
        <v>0</v>
      </c>
      <c r="P54" s="16">
        <f t="shared" si="19"/>
        <v>1</v>
      </c>
      <c r="Q54" s="16">
        <f t="shared" si="19"/>
        <v>1</v>
      </c>
      <c r="R54" s="16">
        <f t="shared" si="19"/>
        <v>1</v>
      </c>
      <c r="S54" s="16">
        <f t="shared" si="19"/>
        <v>1</v>
      </c>
      <c r="T54" s="16">
        <f t="shared" si="19"/>
        <v>1</v>
      </c>
      <c r="U54" s="16">
        <f t="shared" si="19"/>
        <v>1</v>
      </c>
      <c r="V54" s="16">
        <f t="shared" si="19"/>
        <v>1</v>
      </c>
      <c r="W54" s="16">
        <f t="shared" si="19"/>
        <v>1</v>
      </c>
      <c r="X54" s="16">
        <f t="shared" si="19"/>
        <v>1</v>
      </c>
      <c r="Y54" s="16">
        <f t="shared" si="19"/>
        <v>1</v>
      </c>
      <c r="Z54" s="16">
        <f t="shared" si="19"/>
        <v>1</v>
      </c>
      <c r="AA54" s="16">
        <f t="shared" si="19"/>
        <v>1</v>
      </c>
      <c r="AB54" s="16">
        <f t="shared" si="19"/>
        <v>1</v>
      </c>
      <c r="AC54" s="16">
        <f t="shared" si="14"/>
        <v>17</v>
      </c>
      <c r="AD54" s="15" t="str">
        <f t="shared" si="15"/>
        <v xml:space="preserve">El Salvador </v>
      </c>
    </row>
    <row r="55" spans="1:30" x14ac:dyDescent="0.2">
      <c r="A55" s="346" t="s">
        <v>936</v>
      </c>
      <c r="B55" s="15" t="s">
        <v>937</v>
      </c>
      <c r="C55" s="15" t="str">
        <f t="shared" si="12"/>
        <v>000001000010––––––––––––</v>
      </c>
      <c r="D55" s="16">
        <f t="shared" si="13"/>
        <v>24</v>
      </c>
      <c r="E55" s="16">
        <f t="shared" si="18"/>
        <v>1</v>
      </c>
      <c r="F55" s="16">
        <f t="shared" si="18"/>
        <v>0</v>
      </c>
      <c r="G55" s="16">
        <f t="shared" si="18"/>
        <v>1</v>
      </c>
      <c r="H55" s="16">
        <f t="shared" si="18"/>
        <v>1</v>
      </c>
      <c r="I55" s="16">
        <f t="shared" si="18"/>
        <v>1</v>
      </c>
      <c r="J55" s="16">
        <f t="shared" si="18"/>
        <v>1</v>
      </c>
      <c r="K55" s="16">
        <f t="shared" si="18"/>
        <v>1</v>
      </c>
      <c r="L55" s="16">
        <f t="shared" si="18"/>
        <v>0</v>
      </c>
      <c r="M55" s="16">
        <f t="shared" si="18"/>
        <v>0</v>
      </c>
      <c r="N55" s="16">
        <f t="shared" si="18"/>
        <v>0</v>
      </c>
      <c r="O55" s="16">
        <f t="shared" si="19"/>
        <v>0</v>
      </c>
      <c r="P55" s="16">
        <f t="shared" si="19"/>
        <v>1</v>
      </c>
      <c r="Q55" s="16">
        <f t="shared" si="19"/>
        <v>1</v>
      </c>
      <c r="R55" s="16">
        <f t="shared" si="19"/>
        <v>1</v>
      </c>
      <c r="S55" s="16">
        <f t="shared" si="19"/>
        <v>1</v>
      </c>
      <c r="T55" s="16">
        <f t="shared" si="19"/>
        <v>1</v>
      </c>
      <c r="U55" s="16">
        <f t="shared" si="19"/>
        <v>1</v>
      </c>
      <c r="V55" s="16">
        <f t="shared" si="19"/>
        <v>1</v>
      </c>
      <c r="W55" s="16">
        <f t="shared" si="19"/>
        <v>1</v>
      </c>
      <c r="X55" s="16">
        <f t="shared" si="19"/>
        <v>1</v>
      </c>
      <c r="Y55" s="16">
        <f t="shared" si="19"/>
        <v>1</v>
      </c>
      <c r="Z55" s="16">
        <f t="shared" si="19"/>
        <v>1</v>
      </c>
      <c r="AA55" s="16">
        <f t="shared" si="19"/>
        <v>1</v>
      </c>
      <c r="AB55" s="16">
        <f t="shared" si="19"/>
        <v>1</v>
      </c>
      <c r="AC55" s="16">
        <f t="shared" si="14"/>
        <v>19</v>
      </c>
      <c r="AD55" s="15" t="str">
        <f t="shared" si="15"/>
        <v xml:space="preserve">Equatorial Guinea </v>
      </c>
    </row>
    <row r="56" spans="1:30" x14ac:dyDescent="0.2">
      <c r="A56" s="346" t="s">
        <v>938</v>
      </c>
      <c r="B56" s="15" t="s">
        <v>939</v>
      </c>
      <c r="C56" s="15" t="str">
        <f t="shared" si="12"/>
        <v>00100000001000––––––––––</v>
      </c>
      <c r="D56" s="16">
        <f t="shared" si="13"/>
        <v>24</v>
      </c>
      <c r="E56" s="16">
        <f t="shared" si="18"/>
        <v>1</v>
      </c>
      <c r="F56" s="16">
        <f t="shared" si="18"/>
        <v>0</v>
      </c>
      <c r="G56" s="16">
        <f t="shared" si="18"/>
        <v>0</v>
      </c>
      <c r="H56" s="16">
        <f t="shared" si="18"/>
        <v>1</v>
      </c>
      <c r="I56" s="16">
        <f t="shared" si="18"/>
        <v>1</v>
      </c>
      <c r="J56" s="16">
        <f t="shared" si="18"/>
        <v>0</v>
      </c>
      <c r="K56" s="16">
        <f t="shared" si="18"/>
        <v>1</v>
      </c>
      <c r="L56" s="16">
        <f t="shared" si="18"/>
        <v>0</v>
      </c>
      <c r="M56" s="16">
        <f t="shared" si="18"/>
        <v>0</v>
      </c>
      <c r="N56" s="16">
        <f t="shared" si="18"/>
        <v>0</v>
      </c>
      <c r="O56" s="16">
        <f t="shared" si="19"/>
        <v>0</v>
      </c>
      <c r="P56" s="16">
        <f t="shared" si="19"/>
        <v>1</v>
      </c>
      <c r="Q56" s="16">
        <f t="shared" si="19"/>
        <v>0</v>
      </c>
      <c r="R56" s="16">
        <f t="shared" si="19"/>
        <v>1</v>
      </c>
      <c r="S56" s="16">
        <f t="shared" si="19"/>
        <v>1</v>
      </c>
      <c r="T56" s="16">
        <f t="shared" si="19"/>
        <v>1</v>
      </c>
      <c r="U56" s="16">
        <f t="shared" si="19"/>
        <v>1</v>
      </c>
      <c r="V56" s="16">
        <f t="shared" si="19"/>
        <v>1</v>
      </c>
      <c r="W56" s="16">
        <f t="shared" si="19"/>
        <v>1</v>
      </c>
      <c r="X56" s="16">
        <f t="shared" si="19"/>
        <v>1</v>
      </c>
      <c r="Y56" s="16">
        <f t="shared" si="19"/>
        <v>1</v>
      </c>
      <c r="Z56" s="16">
        <f t="shared" si="19"/>
        <v>1</v>
      </c>
      <c r="AA56" s="16">
        <f t="shared" si="19"/>
        <v>1</v>
      </c>
      <c r="AB56" s="16">
        <f t="shared" si="19"/>
        <v>1</v>
      </c>
      <c r="AC56" s="16">
        <f t="shared" si="14"/>
        <v>16</v>
      </c>
      <c r="AD56" s="15" t="str">
        <f t="shared" si="15"/>
        <v xml:space="preserve">Eritrea </v>
      </c>
    </row>
    <row r="57" spans="1:30" x14ac:dyDescent="0.2">
      <c r="A57" s="346" t="s">
        <v>940</v>
      </c>
      <c r="B57" s="15" t="s">
        <v>941</v>
      </c>
      <c r="C57" s="15" t="str">
        <f t="shared" si="12"/>
        <v>01010001000100––––––––––</v>
      </c>
      <c r="D57" s="16">
        <f t="shared" si="13"/>
        <v>24</v>
      </c>
      <c r="E57" s="16">
        <f t="shared" si="18"/>
        <v>1</v>
      </c>
      <c r="F57" s="16">
        <f t="shared" si="18"/>
        <v>1</v>
      </c>
      <c r="G57" s="16">
        <f t="shared" si="18"/>
        <v>1</v>
      </c>
      <c r="H57" s="16">
        <f t="shared" si="18"/>
        <v>0</v>
      </c>
      <c r="I57" s="16">
        <f t="shared" si="18"/>
        <v>1</v>
      </c>
      <c r="J57" s="16">
        <f t="shared" si="18"/>
        <v>0</v>
      </c>
      <c r="K57" s="16">
        <f t="shared" si="18"/>
        <v>1</v>
      </c>
      <c r="L57" s="16">
        <f t="shared" si="18"/>
        <v>1</v>
      </c>
      <c r="M57" s="16">
        <f t="shared" si="18"/>
        <v>0</v>
      </c>
      <c r="N57" s="16">
        <f t="shared" si="18"/>
        <v>0</v>
      </c>
      <c r="O57" s="16">
        <f t="shared" si="19"/>
        <v>1</v>
      </c>
      <c r="P57" s="16">
        <f t="shared" si="19"/>
        <v>0</v>
      </c>
      <c r="Q57" s="16">
        <f t="shared" si="19"/>
        <v>0</v>
      </c>
      <c r="R57" s="16">
        <f t="shared" si="19"/>
        <v>1</v>
      </c>
      <c r="S57" s="16">
        <f t="shared" si="19"/>
        <v>1</v>
      </c>
      <c r="T57" s="16">
        <f t="shared" si="19"/>
        <v>1</v>
      </c>
      <c r="U57" s="16">
        <f t="shared" si="19"/>
        <v>1</v>
      </c>
      <c r="V57" s="16">
        <f t="shared" si="19"/>
        <v>1</v>
      </c>
      <c r="W57" s="16">
        <f t="shared" si="19"/>
        <v>1</v>
      </c>
      <c r="X57" s="16">
        <f t="shared" si="19"/>
        <v>1</v>
      </c>
      <c r="Y57" s="16">
        <f t="shared" si="19"/>
        <v>1</v>
      </c>
      <c r="Z57" s="16">
        <f t="shared" si="19"/>
        <v>1</v>
      </c>
      <c r="AA57" s="16">
        <f t="shared" si="19"/>
        <v>1</v>
      </c>
      <c r="AB57" s="16">
        <f t="shared" si="19"/>
        <v>1</v>
      </c>
      <c r="AC57" s="16">
        <f t="shared" si="14"/>
        <v>18</v>
      </c>
      <c r="AD57" s="15" t="str">
        <f t="shared" si="15"/>
        <v xml:space="preserve">Estonia </v>
      </c>
    </row>
    <row r="58" spans="1:30" x14ac:dyDescent="0.2">
      <c r="A58" s="346" t="s">
        <v>942</v>
      </c>
      <c r="B58" s="15" t="s">
        <v>943</v>
      </c>
      <c r="C58" s="15" t="str">
        <f t="shared" si="12"/>
        <v>000001000000––––––––––––</v>
      </c>
      <c r="D58" s="16">
        <f t="shared" si="13"/>
        <v>24</v>
      </c>
      <c r="E58" s="16">
        <f t="shared" si="18"/>
        <v>1</v>
      </c>
      <c r="F58" s="16">
        <f t="shared" si="18"/>
        <v>0</v>
      </c>
      <c r="G58" s="16">
        <f t="shared" si="18"/>
        <v>1</v>
      </c>
      <c r="H58" s="16">
        <f t="shared" si="18"/>
        <v>1</v>
      </c>
      <c r="I58" s="16">
        <f t="shared" si="18"/>
        <v>1</v>
      </c>
      <c r="J58" s="16">
        <f t="shared" si="18"/>
        <v>1</v>
      </c>
      <c r="K58" s="16">
        <f t="shared" si="18"/>
        <v>1</v>
      </c>
      <c r="L58" s="16">
        <f t="shared" si="18"/>
        <v>0</v>
      </c>
      <c r="M58" s="16">
        <f t="shared" si="18"/>
        <v>0</v>
      </c>
      <c r="N58" s="16">
        <f t="shared" si="18"/>
        <v>0</v>
      </c>
      <c r="O58" s="16">
        <f t="shared" si="19"/>
        <v>1</v>
      </c>
      <c r="P58" s="16">
        <f t="shared" si="19"/>
        <v>1</v>
      </c>
      <c r="Q58" s="16">
        <f t="shared" si="19"/>
        <v>1</v>
      </c>
      <c r="R58" s="16">
        <f t="shared" si="19"/>
        <v>1</v>
      </c>
      <c r="S58" s="16">
        <f t="shared" si="19"/>
        <v>1</v>
      </c>
      <c r="T58" s="16">
        <f t="shared" si="19"/>
        <v>1</v>
      </c>
      <c r="U58" s="16">
        <f t="shared" si="19"/>
        <v>1</v>
      </c>
      <c r="V58" s="16">
        <f t="shared" si="19"/>
        <v>1</v>
      </c>
      <c r="W58" s="16">
        <f t="shared" si="19"/>
        <v>1</v>
      </c>
      <c r="X58" s="16">
        <f t="shared" si="19"/>
        <v>1</v>
      </c>
      <c r="Y58" s="16">
        <f t="shared" si="19"/>
        <v>1</v>
      </c>
      <c r="Z58" s="16">
        <f t="shared" si="19"/>
        <v>1</v>
      </c>
      <c r="AA58" s="16">
        <f t="shared" si="19"/>
        <v>1</v>
      </c>
      <c r="AB58" s="16">
        <f t="shared" si="19"/>
        <v>1</v>
      </c>
      <c r="AC58" s="16">
        <f t="shared" si="14"/>
        <v>20</v>
      </c>
      <c r="AD58" s="15" t="str">
        <f t="shared" si="15"/>
        <v xml:space="preserve">Ethiopia </v>
      </c>
    </row>
    <row r="59" spans="1:30" x14ac:dyDescent="0.2">
      <c r="A59" s="346" t="s">
        <v>944</v>
      </c>
      <c r="B59" s="15" t="s">
        <v>945</v>
      </c>
      <c r="C59" s="15" t="str">
        <f t="shared" si="12"/>
        <v>110010001000––––––––––––</v>
      </c>
      <c r="D59" s="16">
        <f t="shared" si="13"/>
        <v>24</v>
      </c>
      <c r="E59" s="16">
        <f t="shared" si="18"/>
        <v>0</v>
      </c>
      <c r="F59" s="16">
        <f t="shared" si="18"/>
        <v>1</v>
      </c>
      <c r="G59" s="16">
        <f t="shared" si="18"/>
        <v>1</v>
      </c>
      <c r="H59" s="16">
        <f t="shared" si="18"/>
        <v>1</v>
      </c>
      <c r="I59" s="16">
        <f t="shared" si="18"/>
        <v>0</v>
      </c>
      <c r="J59" s="16">
        <f t="shared" si="18"/>
        <v>0</v>
      </c>
      <c r="K59" s="16">
        <f t="shared" si="18"/>
        <v>1</v>
      </c>
      <c r="L59" s="16">
        <f t="shared" si="18"/>
        <v>0</v>
      </c>
      <c r="M59" s="16">
        <f t="shared" si="18"/>
        <v>1</v>
      </c>
      <c r="N59" s="16">
        <f t="shared" si="18"/>
        <v>0</v>
      </c>
      <c r="O59" s="16">
        <f t="shared" si="19"/>
        <v>1</v>
      </c>
      <c r="P59" s="16">
        <f t="shared" si="19"/>
        <v>1</v>
      </c>
      <c r="Q59" s="16">
        <f t="shared" si="19"/>
        <v>1</v>
      </c>
      <c r="R59" s="16">
        <f t="shared" si="19"/>
        <v>1</v>
      </c>
      <c r="S59" s="16">
        <f t="shared" si="19"/>
        <v>1</v>
      </c>
      <c r="T59" s="16">
        <f t="shared" si="19"/>
        <v>1</v>
      </c>
      <c r="U59" s="16">
        <f t="shared" si="19"/>
        <v>1</v>
      </c>
      <c r="V59" s="16">
        <f t="shared" si="19"/>
        <v>1</v>
      </c>
      <c r="W59" s="16">
        <f t="shared" si="19"/>
        <v>1</v>
      </c>
      <c r="X59" s="16">
        <f t="shared" si="19"/>
        <v>1</v>
      </c>
      <c r="Y59" s="16">
        <f t="shared" si="19"/>
        <v>1</v>
      </c>
      <c r="Z59" s="16">
        <f t="shared" si="19"/>
        <v>1</v>
      </c>
      <c r="AA59" s="16">
        <f t="shared" si="19"/>
        <v>1</v>
      </c>
      <c r="AB59" s="16">
        <f t="shared" si="19"/>
        <v>1</v>
      </c>
      <c r="AC59" s="16">
        <f t="shared" si="14"/>
        <v>19</v>
      </c>
      <c r="AD59" s="15" t="str">
        <f t="shared" si="15"/>
        <v xml:space="preserve">Fiji </v>
      </c>
    </row>
    <row r="60" spans="1:30" x14ac:dyDescent="0.2">
      <c r="A60" s="346" t="s">
        <v>946</v>
      </c>
      <c r="B60" s="15" t="s">
        <v>947</v>
      </c>
      <c r="C60" s="15" t="str">
        <f t="shared" si="12"/>
        <v>010001100–––––––––––––––</v>
      </c>
      <c r="D60" s="16">
        <f t="shared" si="13"/>
        <v>24</v>
      </c>
      <c r="E60" s="16">
        <f t="shared" si="18"/>
        <v>1</v>
      </c>
      <c r="F60" s="16">
        <f t="shared" si="18"/>
        <v>1</v>
      </c>
      <c r="G60" s="16">
        <f t="shared" si="18"/>
        <v>1</v>
      </c>
      <c r="H60" s="16">
        <f t="shared" si="18"/>
        <v>1</v>
      </c>
      <c r="I60" s="16">
        <f t="shared" si="18"/>
        <v>1</v>
      </c>
      <c r="J60" s="16">
        <f t="shared" si="18"/>
        <v>1</v>
      </c>
      <c r="K60" s="16">
        <f t="shared" si="18"/>
        <v>0</v>
      </c>
      <c r="L60" s="16">
        <f t="shared" si="18"/>
        <v>0</v>
      </c>
      <c r="M60" s="16">
        <f t="shared" si="18"/>
        <v>0</v>
      </c>
      <c r="N60" s="16">
        <f t="shared" si="18"/>
        <v>1</v>
      </c>
      <c r="O60" s="16">
        <f t="shared" si="19"/>
        <v>1</v>
      </c>
      <c r="P60" s="16">
        <f t="shared" si="19"/>
        <v>1</v>
      </c>
      <c r="Q60" s="16">
        <f t="shared" si="19"/>
        <v>1</v>
      </c>
      <c r="R60" s="16">
        <f t="shared" si="19"/>
        <v>1</v>
      </c>
      <c r="S60" s="16">
        <f t="shared" si="19"/>
        <v>1</v>
      </c>
      <c r="T60" s="16">
        <f t="shared" si="19"/>
        <v>1</v>
      </c>
      <c r="U60" s="16">
        <f t="shared" si="19"/>
        <v>1</v>
      </c>
      <c r="V60" s="16">
        <f t="shared" si="19"/>
        <v>1</v>
      </c>
      <c r="W60" s="16">
        <f t="shared" si="19"/>
        <v>1</v>
      </c>
      <c r="X60" s="16">
        <f t="shared" si="19"/>
        <v>1</v>
      </c>
      <c r="Y60" s="16">
        <f t="shared" si="19"/>
        <v>1</v>
      </c>
      <c r="Z60" s="16">
        <f t="shared" si="19"/>
        <v>1</v>
      </c>
      <c r="AA60" s="16">
        <f t="shared" si="19"/>
        <v>1</v>
      </c>
      <c r="AB60" s="16">
        <f t="shared" si="19"/>
        <v>1</v>
      </c>
      <c r="AC60" s="16">
        <f t="shared" si="14"/>
        <v>21</v>
      </c>
      <c r="AD60" s="15" t="str">
        <f t="shared" si="15"/>
        <v xml:space="preserve">Finland </v>
      </c>
    </row>
    <row r="61" spans="1:30" x14ac:dyDescent="0.2">
      <c r="A61" s="346" t="s">
        <v>948</v>
      </c>
      <c r="B61" s="15" t="s">
        <v>949</v>
      </c>
      <c r="C61" s="15" t="str">
        <f t="shared" si="12"/>
        <v>001110––––––––––––––––––</v>
      </c>
      <c r="D61" s="16">
        <f t="shared" si="13"/>
        <v>24</v>
      </c>
      <c r="E61" s="16">
        <f t="shared" si="18"/>
        <v>1</v>
      </c>
      <c r="F61" s="16">
        <f t="shared" si="18"/>
        <v>0</v>
      </c>
      <c r="G61" s="16">
        <f t="shared" si="18"/>
        <v>0</v>
      </c>
      <c r="H61" s="16">
        <f t="shared" si="18"/>
        <v>0</v>
      </c>
      <c r="I61" s="16">
        <f t="shared" si="18"/>
        <v>0</v>
      </c>
      <c r="J61" s="16">
        <f t="shared" si="18"/>
        <v>0</v>
      </c>
      <c r="K61" s="16">
        <f t="shared" si="18"/>
        <v>1</v>
      </c>
      <c r="L61" s="16">
        <f t="shared" si="18"/>
        <v>1</v>
      </c>
      <c r="M61" s="16">
        <f t="shared" si="18"/>
        <v>1</v>
      </c>
      <c r="N61" s="16">
        <f t="shared" si="18"/>
        <v>1</v>
      </c>
      <c r="O61" s="16">
        <f t="shared" si="19"/>
        <v>1</v>
      </c>
      <c r="P61" s="16">
        <f t="shared" si="19"/>
        <v>1</v>
      </c>
      <c r="Q61" s="16">
        <f t="shared" si="19"/>
        <v>1</v>
      </c>
      <c r="R61" s="16">
        <f t="shared" si="19"/>
        <v>1</v>
      </c>
      <c r="S61" s="16">
        <f t="shared" si="19"/>
        <v>1</v>
      </c>
      <c r="T61" s="16">
        <f t="shared" si="19"/>
        <v>1</v>
      </c>
      <c r="U61" s="16">
        <f t="shared" si="19"/>
        <v>1</v>
      </c>
      <c r="V61" s="16">
        <f t="shared" si="19"/>
        <v>1</v>
      </c>
      <c r="W61" s="16">
        <f t="shared" si="19"/>
        <v>1</v>
      </c>
      <c r="X61" s="16">
        <f t="shared" si="19"/>
        <v>1</v>
      </c>
      <c r="Y61" s="16">
        <f t="shared" si="19"/>
        <v>1</v>
      </c>
      <c r="Z61" s="16">
        <f t="shared" si="19"/>
        <v>1</v>
      </c>
      <c r="AA61" s="16">
        <f t="shared" si="19"/>
        <v>1</v>
      </c>
      <c r="AB61" s="16">
        <f t="shared" si="19"/>
        <v>1</v>
      </c>
      <c r="AC61" s="16">
        <f t="shared" si="14"/>
        <v>19</v>
      </c>
      <c r="AD61" s="15" t="str">
        <f t="shared" si="15"/>
        <v xml:space="preserve">France </v>
      </c>
    </row>
    <row r="62" spans="1:30" x14ac:dyDescent="0.2">
      <c r="A62" s="346" t="s">
        <v>950</v>
      </c>
      <c r="B62" s="15" t="s">
        <v>951</v>
      </c>
      <c r="C62" s="15" t="str">
        <f t="shared" si="12"/>
        <v>000000111110––––––––––––</v>
      </c>
      <c r="D62" s="16">
        <f t="shared" si="13"/>
        <v>24</v>
      </c>
      <c r="E62" s="16">
        <f t="shared" ref="E62:N71" si="20">IF(OR(MID($AF$1,E$1,1)=MID($C62,E$1,1),MID($C62,E$1,1)="–"),1,0)</f>
        <v>1</v>
      </c>
      <c r="F62" s="16">
        <f t="shared" si="20"/>
        <v>0</v>
      </c>
      <c r="G62" s="16">
        <f t="shared" si="20"/>
        <v>1</v>
      </c>
      <c r="H62" s="16">
        <f t="shared" si="20"/>
        <v>1</v>
      </c>
      <c r="I62" s="16">
        <f t="shared" si="20"/>
        <v>1</v>
      </c>
      <c r="J62" s="16">
        <f t="shared" si="20"/>
        <v>0</v>
      </c>
      <c r="K62" s="16">
        <f t="shared" si="20"/>
        <v>0</v>
      </c>
      <c r="L62" s="16">
        <f t="shared" si="20"/>
        <v>1</v>
      </c>
      <c r="M62" s="16">
        <f t="shared" si="20"/>
        <v>1</v>
      </c>
      <c r="N62" s="16">
        <f t="shared" si="20"/>
        <v>1</v>
      </c>
      <c r="O62" s="16">
        <f t="shared" ref="O62:AB71" si="21">IF(OR(MID($AF$1,O$1,1)=MID($C62,O$1,1),MID($C62,O$1,1)="–"),1,0)</f>
        <v>0</v>
      </c>
      <c r="P62" s="16">
        <f t="shared" si="21"/>
        <v>1</v>
      </c>
      <c r="Q62" s="16">
        <f t="shared" si="21"/>
        <v>1</v>
      </c>
      <c r="R62" s="16">
        <f t="shared" si="21"/>
        <v>1</v>
      </c>
      <c r="S62" s="16">
        <f t="shared" si="21"/>
        <v>1</v>
      </c>
      <c r="T62" s="16">
        <f t="shared" si="21"/>
        <v>1</v>
      </c>
      <c r="U62" s="16">
        <f t="shared" si="21"/>
        <v>1</v>
      </c>
      <c r="V62" s="16">
        <f t="shared" si="21"/>
        <v>1</v>
      </c>
      <c r="W62" s="16">
        <f t="shared" si="21"/>
        <v>1</v>
      </c>
      <c r="X62" s="16">
        <f t="shared" si="21"/>
        <v>1</v>
      </c>
      <c r="Y62" s="16">
        <f t="shared" si="21"/>
        <v>1</v>
      </c>
      <c r="Z62" s="16">
        <f t="shared" si="21"/>
        <v>1</v>
      </c>
      <c r="AA62" s="16">
        <f t="shared" si="21"/>
        <v>1</v>
      </c>
      <c r="AB62" s="16">
        <f t="shared" si="21"/>
        <v>1</v>
      </c>
      <c r="AC62" s="16">
        <f t="shared" si="14"/>
        <v>20</v>
      </c>
      <c r="AD62" s="15" t="str">
        <f t="shared" si="15"/>
        <v xml:space="preserve">Gabon </v>
      </c>
    </row>
    <row r="63" spans="1:30" x14ac:dyDescent="0.2">
      <c r="A63" s="346" t="s">
        <v>952</v>
      </c>
      <c r="B63" s="15" t="s">
        <v>953</v>
      </c>
      <c r="C63" s="15" t="str">
        <f t="shared" si="12"/>
        <v>000010011010––––––––––––</v>
      </c>
      <c r="D63" s="16">
        <f t="shared" si="13"/>
        <v>24</v>
      </c>
      <c r="E63" s="16">
        <f t="shared" si="20"/>
        <v>1</v>
      </c>
      <c r="F63" s="16">
        <f t="shared" si="20"/>
        <v>0</v>
      </c>
      <c r="G63" s="16">
        <f t="shared" si="20"/>
        <v>1</v>
      </c>
      <c r="H63" s="16">
        <f t="shared" si="20"/>
        <v>1</v>
      </c>
      <c r="I63" s="16">
        <f t="shared" si="20"/>
        <v>0</v>
      </c>
      <c r="J63" s="16">
        <f t="shared" si="20"/>
        <v>0</v>
      </c>
      <c r="K63" s="16">
        <f t="shared" si="20"/>
        <v>1</v>
      </c>
      <c r="L63" s="16">
        <f t="shared" si="20"/>
        <v>1</v>
      </c>
      <c r="M63" s="16">
        <f t="shared" si="20"/>
        <v>1</v>
      </c>
      <c r="N63" s="16">
        <f t="shared" si="20"/>
        <v>0</v>
      </c>
      <c r="O63" s="16">
        <f t="shared" si="21"/>
        <v>0</v>
      </c>
      <c r="P63" s="16">
        <f t="shared" si="21"/>
        <v>1</v>
      </c>
      <c r="Q63" s="16">
        <f t="shared" si="21"/>
        <v>1</v>
      </c>
      <c r="R63" s="16">
        <f t="shared" si="21"/>
        <v>1</v>
      </c>
      <c r="S63" s="16">
        <f t="shared" si="21"/>
        <v>1</v>
      </c>
      <c r="T63" s="16">
        <f t="shared" si="21"/>
        <v>1</v>
      </c>
      <c r="U63" s="16">
        <f t="shared" si="21"/>
        <v>1</v>
      </c>
      <c r="V63" s="16">
        <f t="shared" si="21"/>
        <v>1</v>
      </c>
      <c r="W63" s="16">
        <f t="shared" si="21"/>
        <v>1</v>
      </c>
      <c r="X63" s="16">
        <f t="shared" si="21"/>
        <v>1</v>
      </c>
      <c r="Y63" s="16">
        <f t="shared" si="21"/>
        <v>1</v>
      </c>
      <c r="Z63" s="16">
        <f t="shared" si="21"/>
        <v>1</v>
      </c>
      <c r="AA63" s="16">
        <f t="shared" si="21"/>
        <v>1</v>
      </c>
      <c r="AB63" s="16">
        <f t="shared" si="21"/>
        <v>1</v>
      </c>
      <c r="AC63" s="16">
        <f t="shared" si="14"/>
        <v>19</v>
      </c>
      <c r="AD63" s="15" t="str">
        <f t="shared" si="15"/>
        <v xml:space="preserve">Gambia </v>
      </c>
    </row>
    <row r="64" spans="1:30" x14ac:dyDescent="0.2">
      <c r="A64" s="346" t="s">
        <v>954</v>
      </c>
      <c r="B64" s="15" t="s">
        <v>955</v>
      </c>
      <c r="C64" s="15" t="str">
        <f t="shared" si="12"/>
        <v>01010001010000––––––––––</v>
      </c>
      <c r="D64" s="16">
        <f t="shared" si="13"/>
        <v>24</v>
      </c>
      <c r="E64" s="16">
        <f t="shared" si="20"/>
        <v>1</v>
      </c>
      <c r="F64" s="16">
        <f t="shared" si="20"/>
        <v>1</v>
      </c>
      <c r="G64" s="16">
        <f t="shared" si="20"/>
        <v>1</v>
      </c>
      <c r="H64" s="16">
        <f t="shared" si="20"/>
        <v>0</v>
      </c>
      <c r="I64" s="16">
        <f t="shared" si="20"/>
        <v>1</v>
      </c>
      <c r="J64" s="16">
        <f t="shared" si="20"/>
        <v>0</v>
      </c>
      <c r="K64" s="16">
        <f t="shared" si="20"/>
        <v>1</v>
      </c>
      <c r="L64" s="16">
        <f t="shared" si="20"/>
        <v>1</v>
      </c>
      <c r="M64" s="16">
        <f t="shared" si="20"/>
        <v>0</v>
      </c>
      <c r="N64" s="16">
        <f t="shared" si="20"/>
        <v>1</v>
      </c>
      <c r="O64" s="16">
        <f t="shared" si="21"/>
        <v>1</v>
      </c>
      <c r="P64" s="16">
        <f t="shared" si="21"/>
        <v>1</v>
      </c>
      <c r="Q64" s="16">
        <f t="shared" si="21"/>
        <v>0</v>
      </c>
      <c r="R64" s="16">
        <f t="shared" si="21"/>
        <v>1</v>
      </c>
      <c r="S64" s="16">
        <f t="shared" si="21"/>
        <v>1</v>
      </c>
      <c r="T64" s="16">
        <f t="shared" si="21"/>
        <v>1</v>
      </c>
      <c r="U64" s="16">
        <f t="shared" si="21"/>
        <v>1</v>
      </c>
      <c r="V64" s="16">
        <f t="shared" si="21"/>
        <v>1</v>
      </c>
      <c r="W64" s="16">
        <f t="shared" si="21"/>
        <v>1</v>
      </c>
      <c r="X64" s="16">
        <f t="shared" si="21"/>
        <v>1</v>
      </c>
      <c r="Y64" s="16">
        <f t="shared" si="21"/>
        <v>1</v>
      </c>
      <c r="Z64" s="16">
        <f t="shared" si="21"/>
        <v>1</v>
      </c>
      <c r="AA64" s="16">
        <f t="shared" si="21"/>
        <v>1</v>
      </c>
      <c r="AB64" s="16">
        <f t="shared" si="21"/>
        <v>1</v>
      </c>
      <c r="AC64" s="16">
        <f t="shared" si="14"/>
        <v>20</v>
      </c>
      <c r="AD64" s="15" t="str">
        <f t="shared" si="15"/>
        <v xml:space="preserve">Georgia </v>
      </c>
    </row>
    <row r="65" spans="1:30" x14ac:dyDescent="0.2">
      <c r="A65" s="346" t="s">
        <v>956</v>
      </c>
      <c r="B65" s="15" t="s">
        <v>957</v>
      </c>
      <c r="C65" s="15" t="str">
        <f t="shared" si="12"/>
        <v>001111––––––––––––––––––</v>
      </c>
      <c r="D65" s="16">
        <f t="shared" si="13"/>
        <v>24</v>
      </c>
      <c r="E65" s="16">
        <f t="shared" si="20"/>
        <v>1</v>
      </c>
      <c r="F65" s="16">
        <f t="shared" si="20"/>
        <v>0</v>
      </c>
      <c r="G65" s="16">
        <f t="shared" si="20"/>
        <v>0</v>
      </c>
      <c r="H65" s="16">
        <f t="shared" si="20"/>
        <v>0</v>
      </c>
      <c r="I65" s="16">
        <f t="shared" si="20"/>
        <v>0</v>
      </c>
      <c r="J65" s="16">
        <f t="shared" si="20"/>
        <v>1</v>
      </c>
      <c r="K65" s="16">
        <f t="shared" si="20"/>
        <v>1</v>
      </c>
      <c r="L65" s="16">
        <f t="shared" si="20"/>
        <v>1</v>
      </c>
      <c r="M65" s="16">
        <f t="shared" si="20"/>
        <v>1</v>
      </c>
      <c r="N65" s="16">
        <f t="shared" si="20"/>
        <v>1</v>
      </c>
      <c r="O65" s="16">
        <f t="shared" si="21"/>
        <v>1</v>
      </c>
      <c r="P65" s="16">
        <f t="shared" si="21"/>
        <v>1</v>
      </c>
      <c r="Q65" s="16">
        <f t="shared" si="21"/>
        <v>1</v>
      </c>
      <c r="R65" s="16">
        <f t="shared" si="21"/>
        <v>1</v>
      </c>
      <c r="S65" s="16">
        <f t="shared" si="21"/>
        <v>1</v>
      </c>
      <c r="T65" s="16">
        <f t="shared" si="21"/>
        <v>1</v>
      </c>
      <c r="U65" s="16">
        <f t="shared" si="21"/>
        <v>1</v>
      </c>
      <c r="V65" s="16">
        <f t="shared" si="21"/>
        <v>1</v>
      </c>
      <c r="W65" s="16">
        <f t="shared" si="21"/>
        <v>1</v>
      </c>
      <c r="X65" s="16">
        <f t="shared" si="21"/>
        <v>1</v>
      </c>
      <c r="Y65" s="16">
        <f t="shared" si="21"/>
        <v>1</v>
      </c>
      <c r="Z65" s="16">
        <f t="shared" si="21"/>
        <v>1</v>
      </c>
      <c r="AA65" s="16">
        <f t="shared" si="21"/>
        <v>1</v>
      </c>
      <c r="AB65" s="16">
        <f t="shared" si="21"/>
        <v>1</v>
      </c>
      <c r="AC65" s="16">
        <f t="shared" si="14"/>
        <v>20</v>
      </c>
      <c r="AD65" s="15" t="str">
        <f t="shared" si="15"/>
        <v xml:space="preserve">Germany </v>
      </c>
    </row>
    <row r="66" spans="1:30" x14ac:dyDescent="0.2">
      <c r="A66" s="346" t="s">
        <v>958</v>
      </c>
      <c r="B66" s="15" t="s">
        <v>959</v>
      </c>
      <c r="C66" s="15" t="str">
        <f t="shared" ref="C66:C97" si="22">SUBSTITUTE(B66," ","")</f>
        <v>000001000100––––––––––––</v>
      </c>
      <c r="D66" s="16">
        <f t="shared" ref="D66:D97" si="23">LEN(C66)</f>
        <v>24</v>
      </c>
      <c r="E66" s="16">
        <f t="shared" si="20"/>
        <v>1</v>
      </c>
      <c r="F66" s="16">
        <f t="shared" si="20"/>
        <v>0</v>
      </c>
      <c r="G66" s="16">
        <f t="shared" si="20"/>
        <v>1</v>
      </c>
      <c r="H66" s="16">
        <f t="shared" si="20"/>
        <v>1</v>
      </c>
      <c r="I66" s="16">
        <f t="shared" si="20"/>
        <v>1</v>
      </c>
      <c r="J66" s="16">
        <f t="shared" si="20"/>
        <v>1</v>
      </c>
      <c r="K66" s="16">
        <f t="shared" si="20"/>
        <v>1</v>
      </c>
      <c r="L66" s="16">
        <f t="shared" si="20"/>
        <v>0</v>
      </c>
      <c r="M66" s="16">
        <f t="shared" si="20"/>
        <v>0</v>
      </c>
      <c r="N66" s="16">
        <f t="shared" si="20"/>
        <v>1</v>
      </c>
      <c r="O66" s="16">
        <f t="shared" si="21"/>
        <v>1</v>
      </c>
      <c r="P66" s="16">
        <f t="shared" si="21"/>
        <v>1</v>
      </c>
      <c r="Q66" s="16">
        <f t="shared" si="21"/>
        <v>1</v>
      </c>
      <c r="R66" s="16">
        <f t="shared" si="21"/>
        <v>1</v>
      </c>
      <c r="S66" s="16">
        <f t="shared" si="21"/>
        <v>1</v>
      </c>
      <c r="T66" s="16">
        <f t="shared" si="21"/>
        <v>1</v>
      </c>
      <c r="U66" s="16">
        <f t="shared" si="21"/>
        <v>1</v>
      </c>
      <c r="V66" s="16">
        <f t="shared" si="21"/>
        <v>1</v>
      </c>
      <c r="W66" s="16">
        <f t="shared" si="21"/>
        <v>1</v>
      </c>
      <c r="X66" s="16">
        <f t="shared" si="21"/>
        <v>1</v>
      </c>
      <c r="Y66" s="16">
        <f t="shared" si="21"/>
        <v>1</v>
      </c>
      <c r="Z66" s="16">
        <f t="shared" si="21"/>
        <v>1</v>
      </c>
      <c r="AA66" s="16">
        <f t="shared" si="21"/>
        <v>1</v>
      </c>
      <c r="AB66" s="16">
        <f t="shared" si="21"/>
        <v>1</v>
      </c>
      <c r="AC66" s="16">
        <f t="shared" ref="AC66:AC97" si="24">SUM(E66:AB66)</f>
        <v>21</v>
      </c>
      <c r="AD66" s="15" t="str">
        <f t="shared" ref="AD66:AD97" si="25">A66</f>
        <v xml:space="preserve">Ghana </v>
      </c>
    </row>
    <row r="67" spans="1:30" x14ac:dyDescent="0.2">
      <c r="A67" s="346" t="s">
        <v>960</v>
      </c>
      <c r="B67" s="15" t="s">
        <v>961</v>
      </c>
      <c r="C67" s="15" t="str">
        <f t="shared" si="22"/>
        <v>010001101–––––––––––––––</v>
      </c>
      <c r="D67" s="16">
        <f t="shared" si="23"/>
        <v>24</v>
      </c>
      <c r="E67" s="16">
        <f t="shared" si="20"/>
        <v>1</v>
      </c>
      <c r="F67" s="16">
        <f t="shared" si="20"/>
        <v>1</v>
      </c>
      <c r="G67" s="16">
        <f t="shared" si="20"/>
        <v>1</v>
      </c>
      <c r="H67" s="16">
        <f t="shared" si="20"/>
        <v>1</v>
      </c>
      <c r="I67" s="16">
        <f t="shared" si="20"/>
        <v>1</v>
      </c>
      <c r="J67" s="16">
        <f t="shared" si="20"/>
        <v>1</v>
      </c>
      <c r="K67" s="16">
        <f t="shared" si="20"/>
        <v>0</v>
      </c>
      <c r="L67" s="16">
        <f t="shared" si="20"/>
        <v>0</v>
      </c>
      <c r="M67" s="16">
        <f t="shared" si="20"/>
        <v>1</v>
      </c>
      <c r="N67" s="16">
        <f t="shared" si="20"/>
        <v>1</v>
      </c>
      <c r="O67" s="16">
        <f t="shared" si="21"/>
        <v>1</v>
      </c>
      <c r="P67" s="16">
        <f t="shared" si="21"/>
        <v>1</v>
      </c>
      <c r="Q67" s="16">
        <f t="shared" si="21"/>
        <v>1</v>
      </c>
      <c r="R67" s="16">
        <f t="shared" si="21"/>
        <v>1</v>
      </c>
      <c r="S67" s="16">
        <f t="shared" si="21"/>
        <v>1</v>
      </c>
      <c r="T67" s="16">
        <f t="shared" si="21"/>
        <v>1</v>
      </c>
      <c r="U67" s="16">
        <f t="shared" si="21"/>
        <v>1</v>
      </c>
      <c r="V67" s="16">
        <f t="shared" si="21"/>
        <v>1</v>
      </c>
      <c r="W67" s="16">
        <f t="shared" si="21"/>
        <v>1</v>
      </c>
      <c r="X67" s="16">
        <f t="shared" si="21"/>
        <v>1</v>
      </c>
      <c r="Y67" s="16">
        <f t="shared" si="21"/>
        <v>1</v>
      </c>
      <c r="Z67" s="16">
        <f t="shared" si="21"/>
        <v>1</v>
      </c>
      <c r="AA67" s="16">
        <f t="shared" si="21"/>
        <v>1</v>
      </c>
      <c r="AB67" s="16">
        <f t="shared" si="21"/>
        <v>1</v>
      </c>
      <c r="AC67" s="16">
        <f t="shared" si="24"/>
        <v>22</v>
      </c>
      <c r="AD67" s="15" t="str">
        <f t="shared" si="25"/>
        <v xml:space="preserve">Greece </v>
      </c>
    </row>
    <row r="68" spans="1:30" x14ac:dyDescent="0.2">
      <c r="A68" s="346" t="s">
        <v>962</v>
      </c>
      <c r="B68" s="15" t="s">
        <v>963</v>
      </c>
      <c r="C68" s="15" t="str">
        <f t="shared" si="22"/>
        <v>00001100110000––––––––––</v>
      </c>
      <c r="D68" s="16">
        <f t="shared" si="23"/>
        <v>24</v>
      </c>
      <c r="E68" s="16">
        <f t="shared" si="20"/>
        <v>1</v>
      </c>
      <c r="F68" s="16">
        <f t="shared" si="20"/>
        <v>0</v>
      </c>
      <c r="G68" s="16">
        <f t="shared" si="20"/>
        <v>1</v>
      </c>
      <c r="H68" s="16">
        <f t="shared" si="20"/>
        <v>1</v>
      </c>
      <c r="I68" s="16">
        <f t="shared" si="20"/>
        <v>0</v>
      </c>
      <c r="J68" s="16">
        <f t="shared" si="20"/>
        <v>1</v>
      </c>
      <c r="K68" s="16">
        <f t="shared" si="20"/>
        <v>1</v>
      </c>
      <c r="L68" s="16">
        <f t="shared" si="20"/>
        <v>0</v>
      </c>
      <c r="M68" s="16">
        <f t="shared" si="20"/>
        <v>1</v>
      </c>
      <c r="N68" s="16">
        <f t="shared" si="20"/>
        <v>1</v>
      </c>
      <c r="O68" s="16">
        <f t="shared" si="21"/>
        <v>1</v>
      </c>
      <c r="P68" s="16">
        <f t="shared" si="21"/>
        <v>1</v>
      </c>
      <c r="Q68" s="16">
        <f t="shared" si="21"/>
        <v>0</v>
      </c>
      <c r="R68" s="16">
        <f t="shared" si="21"/>
        <v>1</v>
      </c>
      <c r="S68" s="16">
        <f t="shared" si="21"/>
        <v>1</v>
      </c>
      <c r="T68" s="16">
        <f t="shared" si="21"/>
        <v>1</v>
      </c>
      <c r="U68" s="16">
        <f t="shared" si="21"/>
        <v>1</v>
      </c>
      <c r="V68" s="16">
        <f t="shared" si="21"/>
        <v>1</v>
      </c>
      <c r="W68" s="16">
        <f t="shared" si="21"/>
        <v>1</v>
      </c>
      <c r="X68" s="16">
        <f t="shared" si="21"/>
        <v>1</v>
      </c>
      <c r="Y68" s="16">
        <f t="shared" si="21"/>
        <v>1</v>
      </c>
      <c r="Z68" s="16">
        <f t="shared" si="21"/>
        <v>1</v>
      </c>
      <c r="AA68" s="16">
        <f t="shared" si="21"/>
        <v>1</v>
      </c>
      <c r="AB68" s="16">
        <f t="shared" si="21"/>
        <v>1</v>
      </c>
      <c r="AC68" s="16">
        <f t="shared" si="24"/>
        <v>20</v>
      </c>
      <c r="AD68" s="15" t="str">
        <f t="shared" si="25"/>
        <v xml:space="preserve">Grenada </v>
      </c>
    </row>
    <row r="69" spans="1:30" x14ac:dyDescent="0.2">
      <c r="A69" s="346" t="s">
        <v>964</v>
      </c>
      <c r="B69" s="15" t="s">
        <v>965</v>
      </c>
      <c r="C69" s="15" t="str">
        <f t="shared" si="22"/>
        <v>000010110100––––––––––––</v>
      </c>
      <c r="D69" s="16">
        <f t="shared" si="23"/>
        <v>24</v>
      </c>
      <c r="E69" s="16">
        <f t="shared" si="20"/>
        <v>1</v>
      </c>
      <c r="F69" s="16">
        <f t="shared" si="20"/>
        <v>0</v>
      </c>
      <c r="G69" s="16">
        <f t="shared" si="20"/>
        <v>1</v>
      </c>
      <c r="H69" s="16">
        <f t="shared" si="20"/>
        <v>1</v>
      </c>
      <c r="I69" s="16">
        <f t="shared" si="20"/>
        <v>0</v>
      </c>
      <c r="J69" s="16">
        <f t="shared" si="20"/>
        <v>0</v>
      </c>
      <c r="K69" s="16">
        <f t="shared" si="20"/>
        <v>0</v>
      </c>
      <c r="L69" s="16">
        <f t="shared" si="20"/>
        <v>1</v>
      </c>
      <c r="M69" s="16">
        <f t="shared" si="20"/>
        <v>0</v>
      </c>
      <c r="N69" s="16">
        <f t="shared" si="20"/>
        <v>1</v>
      </c>
      <c r="O69" s="16">
        <f t="shared" si="21"/>
        <v>1</v>
      </c>
      <c r="P69" s="16">
        <f t="shared" si="21"/>
        <v>1</v>
      </c>
      <c r="Q69" s="16">
        <f t="shared" si="21"/>
        <v>1</v>
      </c>
      <c r="R69" s="16">
        <f t="shared" si="21"/>
        <v>1</v>
      </c>
      <c r="S69" s="16">
        <f t="shared" si="21"/>
        <v>1</v>
      </c>
      <c r="T69" s="16">
        <f t="shared" si="21"/>
        <v>1</v>
      </c>
      <c r="U69" s="16">
        <f t="shared" si="21"/>
        <v>1</v>
      </c>
      <c r="V69" s="16">
        <f t="shared" si="21"/>
        <v>1</v>
      </c>
      <c r="W69" s="16">
        <f t="shared" si="21"/>
        <v>1</v>
      </c>
      <c r="X69" s="16">
        <f t="shared" si="21"/>
        <v>1</v>
      </c>
      <c r="Y69" s="16">
        <f t="shared" si="21"/>
        <v>1</v>
      </c>
      <c r="Z69" s="16">
        <f t="shared" si="21"/>
        <v>1</v>
      </c>
      <c r="AA69" s="16">
        <f t="shared" si="21"/>
        <v>1</v>
      </c>
      <c r="AB69" s="16">
        <f t="shared" si="21"/>
        <v>1</v>
      </c>
      <c r="AC69" s="16">
        <f t="shared" si="24"/>
        <v>19</v>
      </c>
      <c r="AD69" s="15" t="str">
        <f t="shared" si="25"/>
        <v xml:space="preserve">Guatemala </v>
      </c>
    </row>
    <row r="70" spans="1:30" x14ac:dyDescent="0.2">
      <c r="A70" s="346" t="s">
        <v>966</v>
      </c>
      <c r="B70" s="15" t="s">
        <v>967</v>
      </c>
      <c r="C70" s="15" t="str">
        <f t="shared" si="22"/>
        <v>000001000110––––––––––––</v>
      </c>
      <c r="D70" s="16">
        <f t="shared" si="23"/>
        <v>24</v>
      </c>
      <c r="E70" s="16">
        <f t="shared" si="20"/>
        <v>1</v>
      </c>
      <c r="F70" s="16">
        <f t="shared" si="20"/>
        <v>0</v>
      </c>
      <c r="G70" s="16">
        <f t="shared" si="20"/>
        <v>1</v>
      </c>
      <c r="H70" s="16">
        <f t="shared" si="20"/>
        <v>1</v>
      </c>
      <c r="I70" s="16">
        <f t="shared" si="20"/>
        <v>1</v>
      </c>
      <c r="J70" s="16">
        <f t="shared" si="20"/>
        <v>1</v>
      </c>
      <c r="K70" s="16">
        <f t="shared" si="20"/>
        <v>1</v>
      </c>
      <c r="L70" s="16">
        <f t="shared" si="20"/>
        <v>0</v>
      </c>
      <c r="M70" s="16">
        <f t="shared" si="20"/>
        <v>0</v>
      </c>
      <c r="N70" s="16">
        <f t="shared" si="20"/>
        <v>1</v>
      </c>
      <c r="O70" s="16">
        <f t="shared" si="21"/>
        <v>0</v>
      </c>
      <c r="P70" s="16">
        <f t="shared" si="21"/>
        <v>1</v>
      </c>
      <c r="Q70" s="16">
        <f t="shared" si="21"/>
        <v>1</v>
      </c>
      <c r="R70" s="16">
        <f t="shared" si="21"/>
        <v>1</v>
      </c>
      <c r="S70" s="16">
        <f t="shared" si="21"/>
        <v>1</v>
      </c>
      <c r="T70" s="16">
        <f t="shared" si="21"/>
        <v>1</v>
      </c>
      <c r="U70" s="16">
        <f t="shared" si="21"/>
        <v>1</v>
      </c>
      <c r="V70" s="16">
        <f t="shared" si="21"/>
        <v>1</v>
      </c>
      <c r="W70" s="16">
        <f t="shared" si="21"/>
        <v>1</v>
      </c>
      <c r="X70" s="16">
        <f t="shared" si="21"/>
        <v>1</v>
      </c>
      <c r="Y70" s="16">
        <f t="shared" si="21"/>
        <v>1</v>
      </c>
      <c r="Z70" s="16">
        <f t="shared" si="21"/>
        <v>1</v>
      </c>
      <c r="AA70" s="16">
        <f t="shared" si="21"/>
        <v>1</v>
      </c>
      <c r="AB70" s="16">
        <f t="shared" si="21"/>
        <v>1</v>
      </c>
      <c r="AC70" s="16">
        <f t="shared" si="24"/>
        <v>20</v>
      </c>
      <c r="AD70" s="15" t="str">
        <f t="shared" si="25"/>
        <v xml:space="preserve">Guinea </v>
      </c>
    </row>
    <row r="71" spans="1:30" x14ac:dyDescent="0.2">
      <c r="A71" s="346" t="s">
        <v>968</v>
      </c>
      <c r="B71" s="15" t="s">
        <v>969</v>
      </c>
      <c r="C71" s="15" t="str">
        <f t="shared" si="22"/>
        <v>00000100100000––––––––––</v>
      </c>
      <c r="D71" s="16">
        <f t="shared" si="23"/>
        <v>24</v>
      </c>
      <c r="E71" s="16">
        <f t="shared" si="20"/>
        <v>1</v>
      </c>
      <c r="F71" s="16">
        <f t="shared" si="20"/>
        <v>0</v>
      </c>
      <c r="G71" s="16">
        <f t="shared" si="20"/>
        <v>1</v>
      </c>
      <c r="H71" s="16">
        <f t="shared" si="20"/>
        <v>1</v>
      </c>
      <c r="I71" s="16">
        <f t="shared" si="20"/>
        <v>1</v>
      </c>
      <c r="J71" s="16">
        <f t="shared" si="20"/>
        <v>1</v>
      </c>
      <c r="K71" s="16">
        <f t="shared" si="20"/>
        <v>1</v>
      </c>
      <c r="L71" s="16">
        <f t="shared" si="20"/>
        <v>0</v>
      </c>
      <c r="M71" s="16">
        <f t="shared" si="20"/>
        <v>1</v>
      </c>
      <c r="N71" s="16">
        <f t="shared" si="20"/>
        <v>0</v>
      </c>
      <c r="O71" s="16">
        <f t="shared" si="21"/>
        <v>1</v>
      </c>
      <c r="P71" s="16">
        <f t="shared" si="21"/>
        <v>1</v>
      </c>
      <c r="Q71" s="16">
        <f t="shared" si="21"/>
        <v>0</v>
      </c>
      <c r="R71" s="16">
        <f t="shared" si="21"/>
        <v>1</v>
      </c>
      <c r="S71" s="16">
        <f t="shared" si="21"/>
        <v>1</v>
      </c>
      <c r="T71" s="16">
        <f t="shared" si="21"/>
        <v>1</v>
      </c>
      <c r="U71" s="16">
        <f t="shared" si="21"/>
        <v>1</v>
      </c>
      <c r="V71" s="16">
        <f t="shared" si="21"/>
        <v>1</v>
      </c>
      <c r="W71" s="16">
        <f t="shared" si="21"/>
        <v>1</v>
      </c>
      <c r="X71" s="16">
        <f t="shared" si="21"/>
        <v>1</v>
      </c>
      <c r="Y71" s="16">
        <f t="shared" si="21"/>
        <v>1</v>
      </c>
      <c r="Z71" s="16">
        <f t="shared" si="21"/>
        <v>1</v>
      </c>
      <c r="AA71" s="16">
        <f t="shared" si="21"/>
        <v>1</v>
      </c>
      <c r="AB71" s="16">
        <f t="shared" si="21"/>
        <v>1</v>
      </c>
      <c r="AC71" s="16">
        <f t="shared" si="24"/>
        <v>20</v>
      </c>
      <c r="AD71" s="15" t="str">
        <f t="shared" si="25"/>
        <v xml:space="preserve">Guinea-Bissau </v>
      </c>
    </row>
    <row r="72" spans="1:30" x14ac:dyDescent="0.2">
      <c r="A72" s="346" t="s">
        <v>970</v>
      </c>
      <c r="B72" s="15" t="s">
        <v>971</v>
      </c>
      <c r="C72" s="15" t="str">
        <f t="shared" si="22"/>
        <v>000010110110––––––––––––</v>
      </c>
      <c r="D72" s="16">
        <f t="shared" si="23"/>
        <v>24</v>
      </c>
      <c r="E72" s="16">
        <f t="shared" ref="E72:N81" si="26">IF(OR(MID($AF$1,E$1,1)=MID($C72,E$1,1),MID($C72,E$1,1)="–"),1,0)</f>
        <v>1</v>
      </c>
      <c r="F72" s="16">
        <f t="shared" si="26"/>
        <v>0</v>
      </c>
      <c r="G72" s="16">
        <f t="shared" si="26"/>
        <v>1</v>
      </c>
      <c r="H72" s="16">
        <f t="shared" si="26"/>
        <v>1</v>
      </c>
      <c r="I72" s="16">
        <f t="shared" si="26"/>
        <v>0</v>
      </c>
      <c r="J72" s="16">
        <f t="shared" si="26"/>
        <v>0</v>
      </c>
      <c r="K72" s="16">
        <f t="shared" si="26"/>
        <v>0</v>
      </c>
      <c r="L72" s="16">
        <f t="shared" si="26"/>
        <v>1</v>
      </c>
      <c r="M72" s="16">
        <f t="shared" si="26"/>
        <v>0</v>
      </c>
      <c r="N72" s="16">
        <f t="shared" si="26"/>
        <v>1</v>
      </c>
      <c r="O72" s="16">
        <f t="shared" ref="O72:AB81" si="27">IF(OR(MID($AF$1,O$1,1)=MID($C72,O$1,1),MID($C72,O$1,1)="–"),1,0)</f>
        <v>0</v>
      </c>
      <c r="P72" s="16">
        <f t="shared" si="27"/>
        <v>1</v>
      </c>
      <c r="Q72" s="16">
        <f t="shared" si="27"/>
        <v>1</v>
      </c>
      <c r="R72" s="16">
        <f t="shared" si="27"/>
        <v>1</v>
      </c>
      <c r="S72" s="16">
        <f t="shared" si="27"/>
        <v>1</v>
      </c>
      <c r="T72" s="16">
        <f t="shared" si="27"/>
        <v>1</v>
      </c>
      <c r="U72" s="16">
        <f t="shared" si="27"/>
        <v>1</v>
      </c>
      <c r="V72" s="16">
        <f t="shared" si="27"/>
        <v>1</v>
      </c>
      <c r="W72" s="16">
        <f t="shared" si="27"/>
        <v>1</v>
      </c>
      <c r="X72" s="16">
        <f t="shared" si="27"/>
        <v>1</v>
      </c>
      <c r="Y72" s="16">
        <f t="shared" si="27"/>
        <v>1</v>
      </c>
      <c r="Z72" s="16">
        <f t="shared" si="27"/>
        <v>1</v>
      </c>
      <c r="AA72" s="16">
        <f t="shared" si="27"/>
        <v>1</v>
      </c>
      <c r="AB72" s="16">
        <f t="shared" si="27"/>
        <v>1</v>
      </c>
      <c r="AC72" s="16">
        <f t="shared" si="24"/>
        <v>18</v>
      </c>
      <c r="AD72" s="15" t="str">
        <f t="shared" si="25"/>
        <v xml:space="preserve">Guyana </v>
      </c>
    </row>
    <row r="73" spans="1:30" x14ac:dyDescent="0.2">
      <c r="A73" s="346" t="s">
        <v>972</v>
      </c>
      <c r="B73" s="15" t="s">
        <v>973</v>
      </c>
      <c r="C73" s="15" t="str">
        <f t="shared" si="22"/>
        <v>000010111000––––––––––––</v>
      </c>
      <c r="D73" s="16">
        <f t="shared" si="23"/>
        <v>24</v>
      </c>
      <c r="E73" s="16">
        <f t="shared" si="26"/>
        <v>1</v>
      </c>
      <c r="F73" s="16">
        <f t="shared" si="26"/>
        <v>0</v>
      </c>
      <c r="G73" s="16">
        <f t="shared" si="26"/>
        <v>1</v>
      </c>
      <c r="H73" s="16">
        <f t="shared" si="26"/>
        <v>1</v>
      </c>
      <c r="I73" s="16">
        <f t="shared" si="26"/>
        <v>0</v>
      </c>
      <c r="J73" s="16">
        <f t="shared" si="26"/>
        <v>0</v>
      </c>
      <c r="K73" s="16">
        <f t="shared" si="26"/>
        <v>0</v>
      </c>
      <c r="L73" s="16">
        <f t="shared" si="26"/>
        <v>1</v>
      </c>
      <c r="M73" s="16">
        <f t="shared" si="26"/>
        <v>1</v>
      </c>
      <c r="N73" s="16">
        <f t="shared" si="26"/>
        <v>0</v>
      </c>
      <c r="O73" s="16">
        <f t="shared" si="27"/>
        <v>1</v>
      </c>
      <c r="P73" s="16">
        <f t="shared" si="27"/>
        <v>1</v>
      </c>
      <c r="Q73" s="16">
        <f t="shared" si="27"/>
        <v>1</v>
      </c>
      <c r="R73" s="16">
        <f t="shared" si="27"/>
        <v>1</v>
      </c>
      <c r="S73" s="16">
        <f t="shared" si="27"/>
        <v>1</v>
      </c>
      <c r="T73" s="16">
        <f t="shared" si="27"/>
        <v>1</v>
      </c>
      <c r="U73" s="16">
        <f t="shared" si="27"/>
        <v>1</v>
      </c>
      <c r="V73" s="16">
        <f t="shared" si="27"/>
        <v>1</v>
      </c>
      <c r="W73" s="16">
        <f t="shared" si="27"/>
        <v>1</v>
      </c>
      <c r="X73" s="16">
        <f t="shared" si="27"/>
        <v>1</v>
      </c>
      <c r="Y73" s="16">
        <f t="shared" si="27"/>
        <v>1</v>
      </c>
      <c r="Z73" s="16">
        <f t="shared" si="27"/>
        <v>1</v>
      </c>
      <c r="AA73" s="16">
        <f t="shared" si="27"/>
        <v>1</v>
      </c>
      <c r="AB73" s="16">
        <f t="shared" si="27"/>
        <v>1</v>
      </c>
      <c r="AC73" s="16">
        <f t="shared" si="24"/>
        <v>19</v>
      </c>
      <c r="AD73" s="15" t="str">
        <f t="shared" si="25"/>
        <v xml:space="preserve">Haiti </v>
      </c>
    </row>
    <row r="74" spans="1:30" x14ac:dyDescent="0.2">
      <c r="A74" s="346" t="s">
        <v>974</v>
      </c>
      <c r="B74" s="15" t="s">
        <v>975</v>
      </c>
      <c r="C74" s="15" t="str">
        <f t="shared" si="22"/>
        <v>000010111010––––––––––––</v>
      </c>
      <c r="D74" s="16">
        <f t="shared" si="23"/>
        <v>24</v>
      </c>
      <c r="E74" s="16">
        <f t="shared" si="26"/>
        <v>1</v>
      </c>
      <c r="F74" s="16">
        <f t="shared" si="26"/>
        <v>0</v>
      </c>
      <c r="G74" s="16">
        <f t="shared" si="26"/>
        <v>1</v>
      </c>
      <c r="H74" s="16">
        <f t="shared" si="26"/>
        <v>1</v>
      </c>
      <c r="I74" s="16">
        <f t="shared" si="26"/>
        <v>0</v>
      </c>
      <c r="J74" s="16">
        <f t="shared" si="26"/>
        <v>0</v>
      </c>
      <c r="K74" s="16">
        <f t="shared" si="26"/>
        <v>0</v>
      </c>
      <c r="L74" s="16">
        <f t="shared" si="26"/>
        <v>1</v>
      </c>
      <c r="M74" s="16">
        <f t="shared" si="26"/>
        <v>1</v>
      </c>
      <c r="N74" s="16">
        <f t="shared" si="26"/>
        <v>0</v>
      </c>
      <c r="O74" s="16">
        <f t="shared" si="27"/>
        <v>0</v>
      </c>
      <c r="P74" s="16">
        <f t="shared" si="27"/>
        <v>1</v>
      </c>
      <c r="Q74" s="16">
        <f t="shared" si="27"/>
        <v>1</v>
      </c>
      <c r="R74" s="16">
        <f t="shared" si="27"/>
        <v>1</v>
      </c>
      <c r="S74" s="16">
        <f t="shared" si="27"/>
        <v>1</v>
      </c>
      <c r="T74" s="16">
        <f t="shared" si="27"/>
        <v>1</v>
      </c>
      <c r="U74" s="16">
        <f t="shared" si="27"/>
        <v>1</v>
      </c>
      <c r="V74" s="16">
        <f t="shared" si="27"/>
        <v>1</v>
      </c>
      <c r="W74" s="16">
        <f t="shared" si="27"/>
        <v>1</v>
      </c>
      <c r="X74" s="16">
        <f t="shared" si="27"/>
        <v>1</v>
      </c>
      <c r="Y74" s="16">
        <f t="shared" si="27"/>
        <v>1</v>
      </c>
      <c r="Z74" s="16">
        <f t="shared" si="27"/>
        <v>1</v>
      </c>
      <c r="AA74" s="16">
        <f t="shared" si="27"/>
        <v>1</v>
      </c>
      <c r="AB74" s="16">
        <f t="shared" si="27"/>
        <v>1</v>
      </c>
      <c r="AC74" s="16">
        <f t="shared" si="24"/>
        <v>18</v>
      </c>
      <c r="AD74" s="15" t="str">
        <f t="shared" si="25"/>
        <v xml:space="preserve">Honduras </v>
      </c>
    </row>
    <row r="75" spans="1:30" x14ac:dyDescent="0.2">
      <c r="A75" s="346" t="s">
        <v>976</v>
      </c>
      <c r="B75" s="15" t="s">
        <v>977</v>
      </c>
      <c r="C75" s="15" t="str">
        <f t="shared" si="22"/>
        <v>010001110–––––––––––––––</v>
      </c>
      <c r="D75" s="16">
        <f t="shared" si="23"/>
        <v>24</v>
      </c>
      <c r="E75" s="16">
        <f t="shared" si="26"/>
        <v>1</v>
      </c>
      <c r="F75" s="16">
        <f t="shared" si="26"/>
        <v>1</v>
      </c>
      <c r="G75" s="16">
        <f t="shared" si="26"/>
        <v>1</v>
      </c>
      <c r="H75" s="16">
        <f t="shared" si="26"/>
        <v>1</v>
      </c>
      <c r="I75" s="16">
        <f t="shared" si="26"/>
        <v>1</v>
      </c>
      <c r="J75" s="16">
        <f t="shared" si="26"/>
        <v>1</v>
      </c>
      <c r="K75" s="16">
        <f t="shared" si="26"/>
        <v>0</v>
      </c>
      <c r="L75" s="16">
        <f t="shared" si="26"/>
        <v>1</v>
      </c>
      <c r="M75" s="16">
        <f t="shared" si="26"/>
        <v>0</v>
      </c>
      <c r="N75" s="16">
        <f t="shared" si="26"/>
        <v>1</v>
      </c>
      <c r="O75" s="16">
        <f t="shared" si="27"/>
        <v>1</v>
      </c>
      <c r="P75" s="16">
        <f t="shared" si="27"/>
        <v>1</v>
      </c>
      <c r="Q75" s="16">
        <f t="shared" si="27"/>
        <v>1</v>
      </c>
      <c r="R75" s="16">
        <f t="shared" si="27"/>
        <v>1</v>
      </c>
      <c r="S75" s="16">
        <f t="shared" si="27"/>
        <v>1</v>
      </c>
      <c r="T75" s="16">
        <f t="shared" si="27"/>
        <v>1</v>
      </c>
      <c r="U75" s="16">
        <f t="shared" si="27"/>
        <v>1</v>
      </c>
      <c r="V75" s="16">
        <f t="shared" si="27"/>
        <v>1</v>
      </c>
      <c r="W75" s="16">
        <f t="shared" si="27"/>
        <v>1</v>
      </c>
      <c r="X75" s="16">
        <f t="shared" si="27"/>
        <v>1</v>
      </c>
      <c r="Y75" s="16">
        <f t="shared" si="27"/>
        <v>1</v>
      </c>
      <c r="Z75" s="16">
        <f t="shared" si="27"/>
        <v>1</v>
      </c>
      <c r="AA75" s="16">
        <f t="shared" si="27"/>
        <v>1</v>
      </c>
      <c r="AB75" s="16">
        <f t="shared" si="27"/>
        <v>1</v>
      </c>
      <c r="AC75" s="16">
        <f t="shared" si="24"/>
        <v>22</v>
      </c>
      <c r="AD75" s="15" t="str">
        <f t="shared" si="25"/>
        <v xml:space="preserve">Hungary </v>
      </c>
    </row>
    <row r="76" spans="1:30" x14ac:dyDescent="0.2">
      <c r="A76" s="346" t="s">
        <v>978</v>
      </c>
      <c r="B76" s="15" t="s">
        <v>979</v>
      </c>
      <c r="C76" s="15" t="str">
        <f t="shared" si="22"/>
        <v>111100000–––––––––––––––</v>
      </c>
      <c r="D76" s="16">
        <f t="shared" si="23"/>
        <v>24</v>
      </c>
      <c r="E76" s="16">
        <f t="shared" si="26"/>
        <v>0</v>
      </c>
      <c r="F76" s="16">
        <f t="shared" si="26"/>
        <v>1</v>
      </c>
      <c r="G76" s="16">
        <f t="shared" si="26"/>
        <v>0</v>
      </c>
      <c r="H76" s="16">
        <f t="shared" si="26"/>
        <v>0</v>
      </c>
      <c r="I76" s="16">
        <f t="shared" si="26"/>
        <v>1</v>
      </c>
      <c r="J76" s="16">
        <f t="shared" si="26"/>
        <v>0</v>
      </c>
      <c r="K76" s="16">
        <f t="shared" si="26"/>
        <v>1</v>
      </c>
      <c r="L76" s="16">
        <f t="shared" si="26"/>
        <v>0</v>
      </c>
      <c r="M76" s="16">
        <f t="shared" si="26"/>
        <v>0</v>
      </c>
      <c r="N76" s="16">
        <f t="shared" si="26"/>
        <v>1</v>
      </c>
      <c r="O76" s="16">
        <f t="shared" si="27"/>
        <v>1</v>
      </c>
      <c r="P76" s="16">
        <f t="shared" si="27"/>
        <v>1</v>
      </c>
      <c r="Q76" s="16">
        <f t="shared" si="27"/>
        <v>1</v>
      </c>
      <c r="R76" s="16">
        <f t="shared" si="27"/>
        <v>1</v>
      </c>
      <c r="S76" s="16">
        <f t="shared" si="27"/>
        <v>1</v>
      </c>
      <c r="T76" s="16">
        <f t="shared" si="27"/>
        <v>1</v>
      </c>
      <c r="U76" s="16">
        <f t="shared" si="27"/>
        <v>1</v>
      </c>
      <c r="V76" s="16">
        <f t="shared" si="27"/>
        <v>1</v>
      </c>
      <c r="W76" s="16">
        <f t="shared" si="27"/>
        <v>1</v>
      </c>
      <c r="X76" s="16">
        <f t="shared" si="27"/>
        <v>1</v>
      </c>
      <c r="Y76" s="16">
        <f t="shared" si="27"/>
        <v>1</v>
      </c>
      <c r="Z76" s="16">
        <f t="shared" si="27"/>
        <v>1</v>
      </c>
      <c r="AA76" s="16">
        <f t="shared" si="27"/>
        <v>1</v>
      </c>
      <c r="AB76" s="16">
        <f t="shared" si="27"/>
        <v>1</v>
      </c>
      <c r="AC76" s="16">
        <f t="shared" si="24"/>
        <v>18</v>
      </c>
      <c r="AD76" s="15" t="str">
        <f t="shared" si="25"/>
        <v xml:space="preserve">ICAO1 </v>
      </c>
    </row>
    <row r="77" spans="1:30" x14ac:dyDescent="0.2">
      <c r="A77" s="346" t="s">
        <v>980</v>
      </c>
      <c r="B77" s="15" t="s">
        <v>981</v>
      </c>
      <c r="C77" s="15" t="str">
        <f t="shared" si="22"/>
        <v>10001001100100––––––––––</v>
      </c>
      <c r="D77" s="16">
        <f t="shared" si="23"/>
        <v>24</v>
      </c>
      <c r="E77" s="16">
        <f t="shared" si="26"/>
        <v>0</v>
      </c>
      <c r="F77" s="16">
        <f t="shared" si="26"/>
        <v>0</v>
      </c>
      <c r="G77" s="16">
        <f t="shared" si="26"/>
        <v>1</v>
      </c>
      <c r="H77" s="16">
        <f t="shared" si="26"/>
        <v>1</v>
      </c>
      <c r="I77" s="16">
        <f t="shared" si="26"/>
        <v>0</v>
      </c>
      <c r="J77" s="16">
        <f t="shared" si="26"/>
        <v>0</v>
      </c>
      <c r="K77" s="16">
        <f t="shared" si="26"/>
        <v>1</v>
      </c>
      <c r="L77" s="16">
        <f t="shared" si="26"/>
        <v>1</v>
      </c>
      <c r="M77" s="16">
        <f t="shared" si="26"/>
        <v>1</v>
      </c>
      <c r="N77" s="16">
        <f t="shared" si="26"/>
        <v>0</v>
      </c>
      <c r="O77" s="16">
        <f t="shared" si="27"/>
        <v>1</v>
      </c>
      <c r="P77" s="16">
        <f t="shared" si="27"/>
        <v>0</v>
      </c>
      <c r="Q77" s="16">
        <f t="shared" si="27"/>
        <v>0</v>
      </c>
      <c r="R77" s="16">
        <f t="shared" si="27"/>
        <v>1</v>
      </c>
      <c r="S77" s="16">
        <f t="shared" si="27"/>
        <v>1</v>
      </c>
      <c r="T77" s="16">
        <f t="shared" si="27"/>
        <v>1</v>
      </c>
      <c r="U77" s="16">
        <f t="shared" si="27"/>
        <v>1</v>
      </c>
      <c r="V77" s="16">
        <f t="shared" si="27"/>
        <v>1</v>
      </c>
      <c r="W77" s="16">
        <f t="shared" si="27"/>
        <v>1</v>
      </c>
      <c r="X77" s="16">
        <f t="shared" si="27"/>
        <v>1</v>
      </c>
      <c r="Y77" s="16">
        <f t="shared" si="27"/>
        <v>1</v>
      </c>
      <c r="Z77" s="16">
        <f t="shared" si="27"/>
        <v>1</v>
      </c>
      <c r="AA77" s="16">
        <f t="shared" si="27"/>
        <v>1</v>
      </c>
      <c r="AB77" s="16">
        <f t="shared" si="27"/>
        <v>1</v>
      </c>
      <c r="AC77" s="16">
        <f t="shared" si="24"/>
        <v>17</v>
      </c>
      <c r="AD77" s="15" t="str">
        <f t="shared" si="25"/>
        <v xml:space="preserve">ICAO2 </v>
      </c>
    </row>
    <row r="78" spans="1:30" x14ac:dyDescent="0.2">
      <c r="A78" s="346" t="s">
        <v>980</v>
      </c>
      <c r="B78" s="15" t="s">
        <v>982</v>
      </c>
      <c r="C78" s="15" t="str">
        <f t="shared" si="22"/>
        <v>11110000100100––––––––––</v>
      </c>
      <c r="D78" s="16">
        <f t="shared" si="23"/>
        <v>24</v>
      </c>
      <c r="E78" s="16">
        <f t="shared" si="26"/>
        <v>0</v>
      </c>
      <c r="F78" s="16">
        <f t="shared" si="26"/>
        <v>1</v>
      </c>
      <c r="G78" s="16">
        <f t="shared" si="26"/>
        <v>0</v>
      </c>
      <c r="H78" s="16">
        <f t="shared" si="26"/>
        <v>0</v>
      </c>
      <c r="I78" s="16">
        <f t="shared" si="26"/>
        <v>1</v>
      </c>
      <c r="J78" s="16">
        <f t="shared" si="26"/>
        <v>0</v>
      </c>
      <c r="K78" s="16">
        <f t="shared" si="26"/>
        <v>1</v>
      </c>
      <c r="L78" s="16">
        <f t="shared" si="26"/>
        <v>0</v>
      </c>
      <c r="M78" s="16">
        <f t="shared" si="26"/>
        <v>1</v>
      </c>
      <c r="N78" s="16">
        <f t="shared" si="26"/>
        <v>0</v>
      </c>
      <c r="O78" s="16">
        <f t="shared" si="27"/>
        <v>1</v>
      </c>
      <c r="P78" s="16">
        <f t="shared" si="27"/>
        <v>0</v>
      </c>
      <c r="Q78" s="16">
        <f t="shared" si="27"/>
        <v>0</v>
      </c>
      <c r="R78" s="16">
        <f t="shared" si="27"/>
        <v>1</v>
      </c>
      <c r="S78" s="16">
        <f t="shared" si="27"/>
        <v>1</v>
      </c>
      <c r="T78" s="16">
        <f t="shared" si="27"/>
        <v>1</v>
      </c>
      <c r="U78" s="16">
        <f t="shared" si="27"/>
        <v>1</v>
      </c>
      <c r="V78" s="16">
        <f t="shared" si="27"/>
        <v>1</v>
      </c>
      <c r="W78" s="16">
        <f t="shared" si="27"/>
        <v>1</v>
      </c>
      <c r="X78" s="16">
        <f t="shared" si="27"/>
        <v>1</v>
      </c>
      <c r="Y78" s="16">
        <f t="shared" si="27"/>
        <v>1</v>
      </c>
      <c r="Z78" s="16">
        <f t="shared" si="27"/>
        <v>1</v>
      </c>
      <c r="AA78" s="16">
        <f t="shared" si="27"/>
        <v>1</v>
      </c>
      <c r="AB78" s="16">
        <f t="shared" si="27"/>
        <v>1</v>
      </c>
      <c r="AC78" s="16">
        <f t="shared" si="24"/>
        <v>16</v>
      </c>
      <c r="AD78" s="15" t="str">
        <f t="shared" si="25"/>
        <v xml:space="preserve">ICAO2 </v>
      </c>
    </row>
    <row r="79" spans="1:30" x14ac:dyDescent="0.2">
      <c r="A79" s="346" t="s">
        <v>983</v>
      </c>
      <c r="B79" s="15" t="s">
        <v>984</v>
      </c>
      <c r="C79" s="15" t="str">
        <f t="shared" si="22"/>
        <v>010011001100––––––––––––</v>
      </c>
      <c r="D79" s="16">
        <f t="shared" si="23"/>
        <v>24</v>
      </c>
      <c r="E79" s="16">
        <f t="shared" si="26"/>
        <v>1</v>
      </c>
      <c r="F79" s="16">
        <f t="shared" si="26"/>
        <v>1</v>
      </c>
      <c r="G79" s="16">
        <f t="shared" si="26"/>
        <v>1</v>
      </c>
      <c r="H79" s="16">
        <f t="shared" si="26"/>
        <v>1</v>
      </c>
      <c r="I79" s="16">
        <f t="shared" si="26"/>
        <v>0</v>
      </c>
      <c r="J79" s="16">
        <f t="shared" si="26"/>
        <v>1</v>
      </c>
      <c r="K79" s="16">
        <f t="shared" si="26"/>
        <v>1</v>
      </c>
      <c r="L79" s="16">
        <f t="shared" si="26"/>
        <v>0</v>
      </c>
      <c r="M79" s="16">
        <f t="shared" si="26"/>
        <v>1</v>
      </c>
      <c r="N79" s="16">
        <f t="shared" si="26"/>
        <v>1</v>
      </c>
      <c r="O79" s="16">
        <f t="shared" si="27"/>
        <v>1</v>
      </c>
      <c r="P79" s="16">
        <f t="shared" si="27"/>
        <v>1</v>
      </c>
      <c r="Q79" s="16">
        <f t="shared" si="27"/>
        <v>1</v>
      </c>
      <c r="R79" s="16">
        <f t="shared" si="27"/>
        <v>1</v>
      </c>
      <c r="S79" s="16">
        <f t="shared" si="27"/>
        <v>1</v>
      </c>
      <c r="T79" s="16">
        <f t="shared" si="27"/>
        <v>1</v>
      </c>
      <c r="U79" s="16">
        <f t="shared" si="27"/>
        <v>1</v>
      </c>
      <c r="V79" s="16">
        <f t="shared" si="27"/>
        <v>1</v>
      </c>
      <c r="W79" s="16">
        <f t="shared" si="27"/>
        <v>1</v>
      </c>
      <c r="X79" s="16">
        <f t="shared" si="27"/>
        <v>1</v>
      </c>
      <c r="Y79" s="16">
        <f t="shared" si="27"/>
        <v>1</v>
      </c>
      <c r="Z79" s="16">
        <f t="shared" si="27"/>
        <v>1</v>
      </c>
      <c r="AA79" s="16">
        <f t="shared" si="27"/>
        <v>1</v>
      </c>
      <c r="AB79" s="16">
        <f t="shared" si="27"/>
        <v>1</v>
      </c>
      <c r="AC79" s="16">
        <f t="shared" si="24"/>
        <v>22</v>
      </c>
      <c r="AD79" s="15" t="str">
        <f t="shared" si="25"/>
        <v xml:space="preserve">Iceland </v>
      </c>
    </row>
    <row r="80" spans="1:30" x14ac:dyDescent="0.2">
      <c r="A80" s="346" t="s">
        <v>985</v>
      </c>
      <c r="B80" s="15" t="s">
        <v>986</v>
      </c>
      <c r="C80" s="15" t="str">
        <f t="shared" si="22"/>
        <v>100000––––––––––––––––––</v>
      </c>
      <c r="D80" s="16">
        <f t="shared" si="23"/>
        <v>24</v>
      </c>
      <c r="E80" s="16">
        <f t="shared" si="26"/>
        <v>0</v>
      </c>
      <c r="F80" s="16">
        <f t="shared" si="26"/>
        <v>0</v>
      </c>
      <c r="G80" s="16">
        <f t="shared" si="26"/>
        <v>1</v>
      </c>
      <c r="H80" s="16">
        <f t="shared" si="26"/>
        <v>1</v>
      </c>
      <c r="I80" s="16">
        <f t="shared" si="26"/>
        <v>1</v>
      </c>
      <c r="J80" s="16">
        <f t="shared" si="26"/>
        <v>0</v>
      </c>
      <c r="K80" s="16">
        <f t="shared" si="26"/>
        <v>1</v>
      </c>
      <c r="L80" s="16">
        <f t="shared" si="26"/>
        <v>1</v>
      </c>
      <c r="M80" s="16">
        <f t="shared" si="26"/>
        <v>1</v>
      </c>
      <c r="N80" s="16">
        <f t="shared" si="26"/>
        <v>1</v>
      </c>
      <c r="O80" s="16">
        <f t="shared" si="27"/>
        <v>1</v>
      </c>
      <c r="P80" s="16">
        <f t="shared" si="27"/>
        <v>1</v>
      </c>
      <c r="Q80" s="16">
        <f t="shared" si="27"/>
        <v>1</v>
      </c>
      <c r="R80" s="16">
        <f t="shared" si="27"/>
        <v>1</v>
      </c>
      <c r="S80" s="16">
        <f t="shared" si="27"/>
        <v>1</v>
      </c>
      <c r="T80" s="16">
        <f t="shared" si="27"/>
        <v>1</v>
      </c>
      <c r="U80" s="16">
        <f t="shared" si="27"/>
        <v>1</v>
      </c>
      <c r="V80" s="16">
        <f t="shared" si="27"/>
        <v>1</v>
      </c>
      <c r="W80" s="16">
        <f t="shared" si="27"/>
        <v>1</v>
      </c>
      <c r="X80" s="16">
        <f t="shared" si="27"/>
        <v>1</v>
      </c>
      <c r="Y80" s="16">
        <f t="shared" si="27"/>
        <v>1</v>
      </c>
      <c r="Z80" s="16">
        <f t="shared" si="27"/>
        <v>1</v>
      </c>
      <c r="AA80" s="16">
        <f t="shared" si="27"/>
        <v>1</v>
      </c>
      <c r="AB80" s="16">
        <f t="shared" si="27"/>
        <v>1</v>
      </c>
      <c r="AC80" s="16">
        <f t="shared" si="24"/>
        <v>21</v>
      </c>
      <c r="AD80" s="15" t="str">
        <f t="shared" si="25"/>
        <v xml:space="preserve">India </v>
      </c>
    </row>
    <row r="81" spans="1:30" x14ac:dyDescent="0.2">
      <c r="A81" s="346" t="s">
        <v>987</v>
      </c>
      <c r="B81" s="15" t="s">
        <v>988</v>
      </c>
      <c r="C81" s="15" t="str">
        <f t="shared" si="22"/>
        <v>100010100–––––––––––––––</v>
      </c>
      <c r="D81" s="16">
        <f t="shared" si="23"/>
        <v>24</v>
      </c>
      <c r="E81" s="16">
        <f t="shared" si="26"/>
        <v>0</v>
      </c>
      <c r="F81" s="16">
        <f t="shared" si="26"/>
        <v>0</v>
      </c>
      <c r="G81" s="16">
        <f t="shared" si="26"/>
        <v>1</v>
      </c>
      <c r="H81" s="16">
        <f t="shared" si="26"/>
        <v>1</v>
      </c>
      <c r="I81" s="16">
        <f t="shared" si="26"/>
        <v>0</v>
      </c>
      <c r="J81" s="16">
        <f t="shared" si="26"/>
        <v>0</v>
      </c>
      <c r="K81" s="16">
        <f t="shared" si="26"/>
        <v>0</v>
      </c>
      <c r="L81" s="16">
        <f t="shared" si="26"/>
        <v>0</v>
      </c>
      <c r="M81" s="16">
        <f t="shared" si="26"/>
        <v>0</v>
      </c>
      <c r="N81" s="16">
        <f t="shared" si="26"/>
        <v>1</v>
      </c>
      <c r="O81" s="16">
        <f t="shared" si="27"/>
        <v>1</v>
      </c>
      <c r="P81" s="16">
        <f t="shared" si="27"/>
        <v>1</v>
      </c>
      <c r="Q81" s="16">
        <f t="shared" si="27"/>
        <v>1</v>
      </c>
      <c r="R81" s="16">
        <f t="shared" si="27"/>
        <v>1</v>
      </c>
      <c r="S81" s="16">
        <f t="shared" si="27"/>
        <v>1</v>
      </c>
      <c r="T81" s="16">
        <f t="shared" si="27"/>
        <v>1</v>
      </c>
      <c r="U81" s="16">
        <f t="shared" si="27"/>
        <v>1</v>
      </c>
      <c r="V81" s="16">
        <f t="shared" si="27"/>
        <v>1</v>
      </c>
      <c r="W81" s="16">
        <f t="shared" si="27"/>
        <v>1</v>
      </c>
      <c r="X81" s="16">
        <f t="shared" si="27"/>
        <v>1</v>
      </c>
      <c r="Y81" s="16">
        <f t="shared" si="27"/>
        <v>1</v>
      </c>
      <c r="Z81" s="16">
        <f t="shared" si="27"/>
        <v>1</v>
      </c>
      <c r="AA81" s="16">
        <f t="shared" si="27"/>
        <v>1</v>
      </c>
      <c r="AB81" s="16">
        <f t="shared" si="27"/>
        <v>1</v>
      </c>
      <c r="AC81" s="16">
        <f t="shared" si="24"/>
        <v>17</v>
      </c>
      <c r="AD81" s="15" t="str">
        <f t="shared" si="25"/>
        <v xml:space="preserve">Indonesia </v>
      </c>
    </row>
    <row r="82" spans="1:30" x14ac:dyDescent="0.2">
      <c r="A82" s="346" t="s">
        <v>989</v>
      </c>
      <c r="B82" s="15" t="s">
        <v>990</v>
      </c>
      <c r="C82" s="15" t="str">
        <f t="shared" si="22"/>
        <v>011100110–––––––––––––––</v>
      </c>
      <c r="D82" s="16">
        <f t="shared" si="23"/>
        <v>24</v>
      </c>
      <c r="E82" s="16">
        <f t="shared" ref="E82:N91" si="28">IF(OR(MID($AF$1,E$1,1)=MID($C82,E$1,1),MID($C82,E$1,1)="–"),1,0)</f>
        <v>1</v>
      </c>
      <c r="F82" s="16">
        <f t="shared" si="28"/>
        <v>1</v>
      </c>
      <c r="G82" s="16">
        <f t="shared" si="28"/>
        <v>0</v>
      </c>
      <c r="H82" s="16">
        <f t="shared" si="28"/>
        <v>0</v>
      </c>
      <c r="I82" s="16">
        <f t="shared" si="28"/>
        <v>1</v>
      </c>
      <c r="J82" s="16">
        <f t="shared" si="28"/>
        <v>0</v>
      </c>
      <c r="K82" s="16">
        <f t="shared" si="28"/>
        <v>0</v>
      </c>
      <c r="L82" s="16">
        <f t="shared" si="28"/>
        <v>1</v>
      </c>
      <c r="M82" s="16">
        <f t="shared" si="28"/>
        <v>0</v>
      </c>
      <c r="N82" s="16">
        <f t="shared" si="28"/>
        <v>1</v>
      </c>
      <c r="O82" s="16">
        <f t="shared" ref="O82:AB91" si="29">IF(OR(MID($AF$1,O$1,1)=MID($C82,O$1,1),MID($C82,O$1,1)="–"),1,0)</f>
        <v>1</v>
      </c>
      <c r="P82" s="16">
        <f t="shared" si="29"/>
        <v>1</v>
      </c>
      <c r="Q82" s="16">
        <f t="shared" si="29"/>
        <v>1</v>
      </c>
      <c r="R82" s="16">
        <f t="shared" si="29"/>
        <v>1</v>
      </c>
      <c r="S82" s="16">
        <f t="shared" si="29"/>
        <v>1</v>
      </c>
      <c r="T82" s="16">
        <f t="shared" si="29"/>
        <v>1</v>
      </c>
      <c r="U82" s="16">
        <f t="shared" si="29"/>
        <v>1</v>
      </c>
      <c r="V82" s="16">
        <f t="shared" si="29"/>
        <v>1</v>
      </c>
      <c r="W82" s="16">
        <f t="shared" si="29"/>
        <v>1</v>
      </c>
      <c r="X82" s="16">
        <f t="shared" si="29"/>
        <v>1</v>
      </c>
      <c r="Y82" s="16">
        <f t="shared" si="29"/>
        <v>1</v>
      </c>
      <c r="Z82" s="16">
        <f t="shared" si="29"/>
        <v>1</v>
      </c>
      <c r="AA82" s="16">
        <f t="shared" si="29"/>
        <v>1</v>
      </c>
      <c r="AB82" s="16">
        <f t="shared" si="29"/>
        <v>1</v>
      </c>
      <c r="AC82" s="16">
        <f t="shared" si="24"/>
        <v>19</v>
      </c>
      <c r="AD82" s="15" t="str">
        <f t="shared" si="25"/>
        <v xml:space="preserve">Iran, Islamic Republic of </v>
      </c>
    </row>
    <row r="83" spans="1:30" x14ac:dyDescent="0.2">
      <c r="A83" s="346" t="s">
        <v>991</v>
      </c>
      <c r="B83" s="15" t="s">
        <v>992</v>
      </c>
      <c r="C83" s="15" t="str">
        <f t="shared" si="22"/>
        <v>011100101–––––––––––––––</v>
      </c>
      <c r="D83" s="16">
        <f t="shared" si="23"/>
        <v>24</v>
      </c>
      <c r="E83" s="16">
        <f t="shared" si="28"/>
        <v>1</v>
      </c>
      <c r="F83" s="16">
        <f t="shared" si="28"/>
        <v>1</v>
      </c>
      <c r="G83" s="16">
        <f t="shared" si="28"/>
        <v>0</v>
      </c>
      <c r="H83" s="16">
        <f t="shared" si="28"/>
        <v>0</v>
      </c>
      <c r="I83" s="16">
        <f t="shared" si="28"/>
        <v>1</v>
      </c>
      <c r="J83" s="16">
        <f t="shared" si="28"/>
        <v>0</v>
      </c>
      <c r="K83" s="16">
        <f t="shared" si="28"/>
        <v>0</v>
      </c>
      <c r="L83" s="16">
        <f t="shared" si="28"/>
        <v>0</v>
      </c>
      <c r="M83" s="16">
        <f t="shared" si="28"/>
        <v>1</v>
      </c>
      <c r="N83" s="16">
        <f t="shared" si="28"/>
        <v>1</v>
      </c>
      <c r="O83" s="16">
        <f t="shared" si="29"/>
        <v>1</v>
      </c>
      <c r="P83" s="16">
        <f t="shared" si="29"/>
        <v>1</v>
      </c>
      <c r="Q83" s="16">
        <f t="shared" si="29"/>
        <v>1</v>
      </c>
      <c r="R83" s="16">
        <f t="shared" si="29"/>
        <v>1</v>
      </c>
      <c r="S83" s="16">
        <f t="shared" si="29"/>
        <v>1</v>
      </c>
      <c r="T83" s="16">
        <f t="shared" si="29"/>
        <v>1</v>
      </c>
      <c r="U83" s="16">
        <f t="shared" si="29"/>
        <v>1</v>
      </c>
      <c r="V83" s="16">
        <f t="shared" si="29"/>
        <v>1</v>
      </c>
      <c r="W83" s="16">
        <f t="shared" si="29"/>
        <v>1</v>
      </c>
      <c r="X83" s="16">
        <f t="shared" si="29"/>
        <v>1</v>
      </c>
      <c r="Y83" s="16">
        <f t="shared" si="29"/>
        <v>1</v>
      </c>
      <c r="Z83" s="16">
        <f t="shared" si="29"/>
        <v>1</v>
      </c>
      <c r="AA83" s="16">
        <f t="shared" si="29"/>
        <v>1</v>
      </c>
      <c r="AB83" s="16">
        <f t="shared" si="29"/>
        <v>1</v>
      </c>
      <c r="AC83" s="16">
        <f t="shared" si="24"/>
        <v>19</v>
      </c>
      <c r="AD83" s="15" t="str">
        <f t="shared" si="25"/>
        <v xml:space="preserve">Iraq </v>
      </c>
    </row>
    <row r="84" spans="1:30" x14ac:dyDescent="0.2">
      <c r="A84" s="346" t="s">
        <v>993</v>
      </c>
      <c r="B84" s="15" t="s">
        <v>994</v>
      </c>
      <c r="C84" s="15" t="str">
        <f t="shared" si="22"/>
        <v>010011001010––––––––––––</v>
      </c>
      <c r="D84" s="16">
        <f t="shared" si="23"/>
        <v>24</v>
      </c>
      <c r="E84" s="16">
        <f t="shared" si="28"/>
        <v>1</v>
      </c>
      <c r="F84" s="16">
        <f t="shared" si="28"/>
        <v>1</v>
      </c>
      <c r="G84" s="16">
        <f t="shared" si="28"/>
        <v>1</v>
      </c>
      <c r="H84" s="16">
        <f t="shared" si="28"/>
        <v>1</v>
      </c>
      <c r="I84" s="16">
        <f t="shared" si="28"/>
        <v>0</v>
      </c>
      <c r="J84" s="16">
        <f t="shared" si="28"/>
        <v>1</v>
      </c>
      <c r="K84" s="16">
        <f t="shared" si="28"/>
        <v>1</v>
      </c>
      <c r="L84" s="16">
        <f t="shared" si="28"/>
        <v>0</v>
      </c>
      <c r="M84" s="16">
        <f t="shared" si="28"/>
        <v>1</v>
      </c>
      <c r="N84" s="16">
        <f t="shared" si="28"/>
        <v>0</v>
      </c>
      <c r="O84" s="16">
        <f t="shared" si="29"/>
        <v>0</v>
      </c>
      <c r="P84" s="16">
        <f t="shared" si="29"/>
        <v>1</v>
      </c>
      <c r="Q84" s="16">
        <f t="shared" si="29"/>
        <v>1</v>
      </c>
      <c r="R84" s="16">
        <f t="shared" si="29"/>
        <v>1</v>
      </c>
      <c r="S84" s="16">
        <f t="shared" si="29"/>
        <v>1</v>
      </c>
      <c r="T84" s="16">
        <f t="shared" si="29"/>
        <v>1</v>
      </c>
      <c r="U84" s="16">
        <f t="shared" si="29"/>
        <v>1</v>
      </c>
      <c r="V84" s="16">
        <f t="shared" si="29"/>
        <v>1</v>
      </c>
      <c r="W84" s="16">
        <f t="shared" si="29"/>
        <v>1</v>
      </c>
      <c r="X84" s="16">
        <f t="shared" si="29"/>
        <v>1</v>
      </c>
      <c r="Y84" s="16">
        <f t="shared" si="29"/>
        <v>1</v>
      </c>
      <c r="Z84" s="16">
        <f t="shared" si="29"/>
        <v>1</v>
      </c>
      <c r="AA84" s="16">
        <f t="shared" si="29"/>
        <v>1</v>
      </c>
      <c r="AB84" s="16">
        <f t="shared" si="29"/>
        <v>1</v>
      </c>
      <c r="AC84" s="16">
        <f t="shared" si="24"/>
        <v>20</v>
      </c>
      <c r="AD84" s="15" t="str">
        <f t="shared" si="25"/>
        <v xml:space="preserve">Ireland </v>
      </c>
    </row>
    <row r="85" spans="1:30" x14ac:dyDescent="0.2">
      <c r="A85" s="346" t="s">
        <v>995</v>
      </c>
      <c r="B85" s="15" t="s">
        <v>996</v>
      </c>
      <c r="C85" s="15" t="str">
        <f t="shared" si="22"/>
        <v>011100111–––––––––––––––</v>
      </c>
      <c r="D85" s="16">
        <f t="shared" si="23"/>
        <v>24</v>
      </c>
      <c r="E85" s="16">
        <f t="shared" si="28"/>
        <v>1</v>
      </c>
      <c r="F85" s="16">
        <f t="shared" si="28"/>
        <v>1</v>
      </c>
      <c r="G85" s="16">
        <f t="shared" si="28"/>
        <v>0</v>
      </c>
      <c r="H85" s="16">
        <f t="shared" si="28"/>
        <v>0</v>
      </c>
      <c r="I85" s="16">
        <f t="shared" si="28"/>
        <v>1</v>
      </c>
      <c r="J85" s="16">
        <f t="shared" si="28"/>
        <v>0</v>
      </c>
      <c r="K85" s="16">
        <f t="shared" si="28"/>
        <v>0</v>
      </c>
      <c r="L85" s="16">
        <f t="shared" si="28"/>
        <v>1</v>
      </c>
      <c r="M85" s="16">
        <f t="shared" si="28"/>
        <v>1</v>
      </c>
      <c r="N85" s="16">
        <f t="shared" si="28"/>
        <v>1</v>
      </c>
      <c r="O85" s="16">
        <f t="shared" si="29"/>
        <v>1</v>
      </c>
      <c r="P85" s="16">
        <f t="shared" si="29"/>
        <v>1</v>
      </c>
      <c r="Q85" s="16">
        <f t="shared" si="29"/>
        <v>1</v>
      </c>
      <c r="R85" s="16">
        <f t="shared" si="29"/>
        <v>1</v>
      </c>
      <c r="S85" s="16">
        <f t="shared" si="29"/>
        <v>1</v>
      </c>
      <c r="T85" s="16">
        <f t="shared" si="29"/>
        <v>1</v>
      </c>
      <c r="U85" s="16">
        <f t="shared" si="29"/>
        <v>1</v>
      </c>
      <c r="V85" s="16">
        <f t="shared" si="29"/>
        <v>1</v>
      </c>
      <c r="W85" s="16">
        <f t="shared" si="29"/>
        <v>1</v>
      </c>
      <c r="X85" s="16">
        <f t="shared" si="29"/>
        <v>1</v>
      </c>
      <c r="Y85" s="16">
        <f t="shared" si="29"/>
        <v>1</v>
      </c>
      <c r="Z85" s="16">
        <f t="shared" si="29"/>
        <v>1</v>
      </c>
      <c r="AA85" s="16">
        <f t="shared" si="29"/>
        <v>1</v>
      </c>
      <c r="AB85" s="16">
        <f t="shared" si="29"/>
        <v>1</v>
      </c>
      <c r="AC85" s="16">
        <f t="shared" si="24"/>
        <v>20</v>
      </c>
      <c r="AD85" s="15" t="str">
        <f t="shared" si="25"/>
        <v xml:space="preserve">Israel </v>
      </c>
    </row>
    <row r="86" spans="1:30" x14ac:dyDescent="0.2">
      <c r="A86" s="346" t="s">
        <v>997</v>
      </c>
      <c r="B86" s="15" t="s">
        <v>998</v>
      </c>
      <c r="C86" s="15" t="str">
        <f t="shared" si="22"/>
        <v>001100––––––––––––––––––</v>
      </c>
      <c r="D86" s="16">
        <f t="shared" si="23"/>
        <v>24</v>
      </c>
      <c r="E86" s="16">
        <f t="shared" si="28"/>
        <v>1</v>
      </c>
      <c r="F86" s="16">
        <f t="shared" si="28"/>
        <v>0</v>
      </c>
      <c r="G86" s="16">
        <f t="shared" si="28"/>
        <v>0</v>
      </c>
      <c r="H86" s="16">
        <f t="shared" si="28"/>
        <v>0</v>
      </c>
      <c r="I86" s="16">
        <f t="shared" si="28"/>
        <v>1</v>
      </c>
      <c r="J86" s="16">
        <f t="shared" si="28"/>
        <v>0</v>
      </c>
      <c r="K86" s="16">
        <f t="shared" si="28"/>
        <v>1</v>
      </c>
      <c r="L86" s="16">
        <f t="shared" si="28"/>
        <v>1</v>
      </c>
      <c r="M86" s="16">
        <f t="shared" si="28"/>
        <v>1</v>
      </c>
      <c r="N86" s="16">
        <f t="shared" si="28"/>
        <v>1</v>
      </c>
      <c r="O86" s="16">
        <f t="shared" si="29"/>
        <v>1</v>
      </c>
      <c r="P86" s="16">
        <f t="shared" si="29"/>
        <v>1</v>
      </c>
      <c r="Q86" s="16">
        <f t="shared" si="29"/>
        <v>1</v>
      </c>
      <c r="R86" s="16">
        <f t="shared" si="29"/>
        <v>1</v>
      </c>
      <c r="S86" s="16">
        <f t="shared" si="29"/>
        <v>1</v>
      </c>
      <c r="T86" s="16">
        <f t="shared" si="29"/>
        <v>1</v>
      </c>
      <c r="U86" s="16">
        <f t="shared" si="29"/>
        <v>1</v>
      </c>
      <c r="V86" s="16">
        <f t="shared" si="29"/>
        <v>1</v>
      </c>
      <c r="W86" s="16">
        <f t="shared" si="29"/>
        <v>1</v>
      </c>
      <c r="X86" s="16">
        <f t="shared" si="29"/>
        <v>1</v>
      </c>
      <c r="Y86" s="16">
        <f t="shared" si="29"/>
        <v>1</v>
      </c>
      <c r="Z86" s="16">
        <f t="shared" si="29"/>
        <v>1</v>
      </c>
      <c r="AA86" s="16">
        <f t="shared" si="29"/>
        <v>1</v>
      </c>
      <c r="AB86" s="16">
        <f t="shared" si="29"/>
        <v>1</v>
      </c>
      <c r="AC86" s="16">
        <f t="shared" si="24"/>
        <v>20</v>
      </c>
      <c r="AD86" s="15" t="str">
        <f t="shared" si="25"/>
        <v xml:space="preserve">Italy </v>
      </c>
    </row>
    <row r="87" spans="1:30" x14ac:dyDescent="0.2">
      <c r="A87" s="346" t="s">
        <v>999</v>
      </c>
      <c r="B87" s="15" t="s">
        <v>1000</v>
      </c>
      <c r="C87" s="15" t="str">
        <f t="shared" si="22"/>
        <v>000010111110––––––––––––</v>
      </c>
      <c r="D87" s="16">
        <f t="shared" si="23"/>
        <v>24</v>
      </c>
      <c r="E87" s="16">
        <f t="shared" si="28"/>
        <v>1</v>
      </c>
      <c r="F87" s="16">
        <f t="shared" si="28"/>
        <v>0</v>
      </c>
      <c r="G87" s="16">
        <f t="shared" si="28"/>
        <v>1</v>
      </c>
      <c r="H87" s="16">
        <f t="shared" si="28"/>
        <v>1</v>
      </c>
      <c r="I87" s="16">
        <f t="shared" si="28"/>
        <v>0</v>
      </c>
      <c r="J87" s="16">
        <f t="shared" si="28"/>
        <v>0</v>
      </c>
      <c r="K87" s="16">
        <f t="shared" si="28"/>
        <v>0</v>
      </c>
      <c r="L87" s="16">
        <f t="shared" si="28"/>
        <v>1</v>
      </c>
      <c r="M87" s="16">
        <f t="shared" si="28"/>
        <v>1</v>
      </c>
      <c r="N87" s="16">
        <f t="shared" si="28"/>
        <v>1</v>
      </c>
      <c r="O87" s="16">
        <f t="shared" si="29"/>
        <v>0</v>
      </c>
      <c r="P87" s="16">
        <f t="shared" si="29"/>
        <v>1</v>
      </c>
      <c r="Q87" s="16">
        <f t="shared" si="29"/>
        <v>1</v>
      </c>
      <c r="R87" s="16">
        <f t="shared" si="29"/>
        <v>1</v>
      </c>
      <c r="S87" s="16">
        <f t="shared" si="29"/>
        <v>1</v>
      </c>
      <c r="T87" s="16">
        <f t="shared" si="29"/>
        <v>1</v>
      </c>
      <c r="U87" s="16">
        <f t="shared" si="29"/>
        <v>1</v>
      </c>
      <c r="V87" s="16">
        <f t="shared" si="29"/>
        <v>1</v>
      </c>
      <c r="W87" s="16">
        <f t="shared" si="29"/>
        <v>1</v>
      </c>
      <c r="X87" s="16">
        <f t="shared" si="29"/>
        <v>1</v>
      </c>
      <c r="Y87" s="16">
        <f t="shared" si="29"/>
        <v>1</v>
      </c>
      <c r="Z87" s="16">
        <f t="shared" si="29"/>
        <v>1</v>
      </c>
      <c r="AA87" s="16">
        <f t="shared" si="29"/>
        <v>1</v>
      </c>
      <c r="AB87" s="16">
        <f t="shared" si="29"/>
        <v>1</v>
      </c>
      <c r="AC87" s="16">
        <f t="shared" si="24"/>
        <v>19</v>
      </c>
      <c r="AD87" s="15" t="str">
        <f t="shared" si="25"/>
        <v xml:space="preserve">Jamaica </v>
      </c>
    </row>
    <row r="88" spans="1:30" x14ac:dyDescent="0.2">
      <c r="A88" s="346" t="s">
        <v>1001</v>
      </c>
      <c r="B88" s="15" t="s">
        <v>1002</v>
      </c>
      <c r="C88" s="15" t="str">
        <f t="shared" si="22"/>
        <v>100001––––––––––––––––––</v>
      </c>
      <c r="D88" s="16">
        <f t="shared" si="23"/>
        <v>24</v>
      </c>
      <c r="E88" s="16">
        <f t="shared" si="28"/>
        <v>0</v>
      </c>
      <c r="F88" s="16">
        <f t="shared" si="28"/>
        <v>0</v>
      </c>
      <c r="G88" s="16">
        <f t="shared" si="28"/>
        <v>1</v>
      </c>
      <c r="H88" s="16">
        <f t="shared" si="28"/>
        <v>1</v>
      </c>
      <c r="I88" s="16">
        <f t="shared" si="28"/>
        <v>1</v>
      </c>
      <c r="J88" s="16">
        <f t="shared" si="28"/>
        <v>1</v>
      </c>
      <c r="K88" s="16">
        <f t="shared" si="28"/>
        <v>1</v>
      </c>
      <c r="L88" s="16">
        <f t="shared" si="28"/>
        <v>1</v>
      </c>
      <c r="M88" s="16">
        <f t="shared" si="28"/>
        <v>1</v>
      </c>
      <c r="N88" s="16">
        <f t="shared" si="28"/>
        <v>1</v>
      </c>
      <c r="O88" s="16">
        <f t="shared" si="29"/>
        <v>1</v>
      </c>
      <c r="P88" s="16">
        <f t="shared" si="29"/>
        <v>1</v>
      </c>
      <c r="Q88" s="16">
        <f t="shared" si="29"/>
        <v>1</v>
      </c>
      <c r="R88" s="16">
        <f t="shared" si="29"/>
        <v>1</v>
      </c>
      <c r="S88" s="16">
        <f t="shared" si="29"/>
        <v>1</v>
      </c>
      <c r="T88" s="16">
        <f t="shared" si="29"/>
        <v>1</v>
      </c>
      <c r="U88" s="16">
        <f t="shared" si="29"/>
        <v>1</v>
      </c>
      <c r="V88" s="16">
        <f t="shared" si="29"/>
        <v>1</v>
      </c>
      <c r="W88" s="16">
        <f t="shared" si="29"/>
        <v>1</v>
      </c>
      <c r="X88" s="16">
        <f t="shared" si="29"/>
        <v>1</v>
      </c>
      <c r="Y88" s="16">
        <f t="shared" si="29"/>
        <v>1</v>
      </c>
      <c r="Z88" s="16">
        <f t="shared" si="29"/>
        <v>1</v>
      </c>
      <c r="AA88" s="16">
        <f t="shared" si="29"/>
        <v>1</v>
      </c>
      <c r="AB88" s="16">
        <f t="shared" si="29"/>
        <v>1</v>
      </c>
      <c r="AC88" s="16">
        <f t="shared" si="24"/>
        <v>22</v>
      </c>
      <c r="AD88" s="15" t="str">
        <f t="shared" si="25"/>
        <v xml:space="preserve">Japan </v>
      </c>
    </row>
    <row r="89" spans="1:30" x14ac:dyDescent="0.2">
      <c r="A89" s="346" t="s">
        <v>1003</v>
      </c>
      <c r="B89" s="15" t="s">
        <v>1004</v>
      </c>
      <c r="C89" s="15" t="str">
        <f t="shared" si="22"/>
        <v>011101000–––––––––––––––</v>
      </c>
      <c r="D89" s="16">
        <f t="shared" si="23"/>
        <v>24</v>
      </c>
      <c r="E89" s="16">
        <f t="shared" si="28"/>
        <v>1</v>
      </c>
      <c r="F89" s="16">
        <f t="shared" si="28"/>
        <v>1</v>
      </c>
      <c r="G89" s="16">
        <f t="shared" si="28"/>
        <v>0</v>
      </c>
      <c r="H89" s="16">
        <f t="shared" si="28"/>
        <v>0</v>
      </c>
      <c r="I89" s="16">
        <f t="shared" si="28"/>
        <v>1</v>
      </c>
      <c r="J89" s="16">
        <f t="shared" si="28"/>
        <v>1</v>
      </c>
      <c r="K89" s="16">
        <f t="shared" si="28"/>
        <v>1</v>
      </c>
      <c r="L89" s="16">
        <f t="shared" si="28"/>
        <v>0</v>
      </c>
      <c r="M89" s="16">
        <f t="shared" si="28"/>
        <v>0</v>
      </c>
      <c r="N89" s="16">
        <f t="shared" si="28"/>
        <v>1</v>
      </c>
      <c r="O89" s="16">
        <f t="shared" si="29"/>
        <v>1</v>
      </c>
      <c r="P89" s="16">
        <f t="shared" si="29"/>
        <v>1</v>
      </c>
      <c r="Q89" s="16">
        <f t="shared" si="29"/>
        <v>1</v>
      </c>
      <c r="R89" s="16">
        <f t="shared" si="29"/>
        <v>1</v>
      </c>
      <c r="S89" s="16">
        <f t="shared" si="29"/>
        <v>1</v>
      </c>
      <c r="T89" s="16">
        <f t="shared" si="29"/>
        <v>1</v>
      </c>
      <c r="U89" s="16">
        <f t="shared" si="29"/>
        <v>1</v>
      </c>
      <c r="V89" s="16">
        <f t="shared" si="29"/>
        <v>1</v>
      </c>
      <c r="W89" s="16">
        <f t="shared" si="29"/>
        <v>1</v>
      </c>
      <c r="X89" s="16">
        <f t="shared" si="29"/>
        <v>1</v>
      </c>
      <c r="Y89" s="16">
        <f t="shared" si="29"/>
        <v>1</v>
      </c>
      <c r="Z89" s="16">
        <f t="shared" si="29"/>
        <v>1</v>
      </c>
      <c r="AA89" s="16">
        <f t="shared" si="29"/>
        <v>1</v>
      </c>
      <c r="AB89" s="16">
        <f t="shared" si="29"/>
        <v>1</v>
      </c>
      <c r="AC89" s="16">
        <f t="shared" si="24"/>
        <v>20</v>
      </c>
      <c r="AD89" s="15" t="str">
        <f t="shared" si="25"/>
        <v xml:space="preserve">Jordan </v>
      </c>
    </row>
    <row r="90" spans="1:30" x14ac:dyDescent="0.2">
      <c r="A90" s="346" t="s">
        <v>1005</v>
      </c>
      <c r="B90" s="15" t="s">
        <v>1006</v>
      </c>
      <c r="C90" s="15" t="str">
        <f t="shared" si="22"/>
        <v>01101000001100––––––––––</v>
      </c>
      <c r="D90" s="16">
        <f t="shared" si="23"/>
        <v>24</v>
      </c>
      <c r="E90" s="16">
        <f t="shared" si="28"/>
        <v>1</v>
      </c>
      <c r="F90" s="16">
        <f t="shared" si="28"/>
        <v>1</v>
      </c>
      <c r="G90" s="16">
        <f t="shared" si="28"/>
        <v>0</v>
      </c>
      <c r="H90" s="16">
        <f t="shared" si="28"/>
        <v>1</v>
      </c>
      <c r="I90" s="16">
        <f t="shared" si="28"/>
        <v>0</v>
      </c>
      <c r="J90" s="16">
        <f t="shared" si="28"/>
        <v>0</v>
      </c>
      <c r="K90" s="16">
        <f t="shared" si="28"/>
        <v>1</v>
      </c>
      <c r="L90" s="16">
        <f t="shared" si="28"/>
        <v>0</v>
      </c>
      <c r="M90" s="16">
        <f t="shared" si="28"/>
        <v>0</v>
      </c>
      <c r="N90" s="16">
        <f t="shared" si="28"/>
        <v>0</v>
      </c>
      <c r="O90" s="16">
        <f t="shared" si="29"/>
        <v>0</v>
      </c>
      <c r="P90" s="16">
        <f t="shared" si="29"/>
        <v>0</v>
      </c>
      <c r="Q90" s="16">
        <f t="shared" si="29"/>
        <v>0</v>
      </c>
      <c r="R90" s="16">
        <f t="shared" si="29"/>
        <v>1</v>
      </c>
      <c r="S90" s="16">
        <f t="shared" si="29"/>
        <v>1</v>
      </c>
      <c r="T90" s="16">
        <f t="shared" si="29"/>
        <v>1</v>
      </c>
      <c r="U90" s="16">
        <f t="shared" si="29"/>
        <v>1</v>
      </c>
      <c r="V90" s="16">
        <f t="shared" si="29"/>
        <v>1</v>
      </c>
      <c r="W90" s="16">
        <f t="shared" si="29"/>
        <v>1</v>
      </c>
      <c r="X90" s="16">
        <f t="shared" si="29"/>
        <v>1</v>
      </c>
      <c r="Y90" s="16">
        <f t="shared" si="29"/>
        <v>1</v>
      </c>
      <c r="Z90" s="16">
        <f t="shared" si="29"/>
        <v>1</v>
      </c>
      <c r="AA90" s="16">
        <f t="shared" si="29"/>
        <v>1</v>
      </c>
      <c r="AB90" s="16">
        <f t="shared" si="29"/>
        <v>1</v>
      </c>
      <c r="AC90" s="16">
        <f t="shared" si="24"/>
        <v>15</v>
      </c>
      <c r="AD90" s="15" t="str">
        <f t="shared" si="25"/>
        <v xml:space="preserve">Kazakhstan </v>
      </c>
    </row>
    <row r="91" spans="1:30" x14ac:dyDescent="0.2">
      <c r="A91" s="346" t="s">
        <v>1007</v>
      </c>
      <c r="B91" s="15" t="s">
        <v>1008</v>
      </c>
      <c r="C91" s="15" t="str">
        <f t="shared" si="22"/>
        <v>000001001100––––––––––––</v>
      </c>
      <c r="D91" s="16">
        <f t="shared" si="23"/>
        <v>24</v>
      </c>
      <c r="E91" s="16">
        <f t="shared" si="28"/>
        <v>1</v>
      </c>
      <c r="F91" s="16">
        <f t="shared" si="28"/>
        <v>0</v>
      </c>
      <c r="G91" s="16">
        <f t="shared" si="28"/>
        <v>1</v>
      </c>
      <c r="H91" s="16">
        <f t="shared" si="28"/>
        <v>1</v>
      </c>
      <c r="I91" s="16">
        <f t="shared" si="28"/>
        <v>1</v>
      </c>
      <c r="J91" s="16">
        <f t="shared" si="28"/>
        <v>1</v>
      </c>
      <c r="K91" s="16">
        <f t="shared" si="28"/>
        <v>1</v>
      </c>
      <c r="L91" s="16">
        <f t="shared" si="28"/>
        <v>0</v>
      </c>
      <c r="M91" s="16">
        <f t="shared" si="28"/>
        <v>1</v>
      </c>
      <c r="N91" s="16">
        <f t="shared" si="28"/>
        <v>1</v>
      </c>
      <c r="O91" s="16">
        <f t="shared" si="29"/>
        <v>1</v>
      </c>
      <c r="P91" s="16">
        <f t="shared" si="29"/>
        <v>1</v>
      </c>
      <c r="Q91" s="16">
        <f t="shared" si="29"/>
        <v>1</v>
      </c>
      <c r="R91" s="16">
        <f t="shared" si="29"/>
        <v>1</v>
      </c>
      <c r="S91" s="16">
        <f t="shared" si="29"/>
        <v>1</v>
      </c>
      <c r="T91" s="16">
        <f t="shared" si="29"/>
        <v>1</v>
      </c>
      <c r="U91" s="16">
        <f t="shared" si="29"/>
        <v>1</v>
      </c>
      <c r="V91" s="16">
        <f t="shared" si="29"/>
        <v>1</v>
      </c>
      <c r="W91" s="16">
        <f t="shared" si="29"/>
        <v>1</v>
      </c>
      <c r="X91" s="16">
        <f t="shared" si="29"/>
        <v>1</v>
      </c>
      <c r="Y91" s="16">
        <f t="shared" si="29"/>
        <v>1</v>
      </c>
      <c r="Z91" s="16">
        <f t="shared" si="29"/>
        <v>1</v>
      </c>
      <c r="AA91" s="16">
        <f t="shared" si="29"/>
        <v>1</v>
      </c>
      <c r="AB91" s="16">
        <f t="shared" si="29"/>
        <v>1</v>
      </c>
      <c r="AC91" s="16">
        <f t="shared" si="24"/>
        <v>22</v>
      </c>
      <c r="AD91" s="15" t="str">
        <f t="shared" si="25"/>
        <v xml:space="preserve">Kenya </v>
      </c>
    </row>
    <row r="92" spans="1:30" x14ac:dyDescent="0.2">
      <c r="A92" s="346" t="s">
        <v>1009</v>
      </c>
      <c r="B92" s="15" t="s">
        <v>1010</v>
      </c>
      <c r="C92" s="15" t="str">
        <f t="shared" si="22"/>
        <v>11001000111000––––––––––</v>
      </c>
      <c r="D92" s="16">
        <f t="shared" si="23"/>
        <v>24</v>
      </c>
      <c r="E92" s="16">
        <f t="shared" ref="E92:N101" si="30">IF(OR(MID($AF$1,E$1,1)=MID($C92,E$1,1),MID($C92,E$1,1)="–"),1,0)</f>
        <v>0</v>
      </c>
      <c r="F92" s="16">
        <f t="shared" si="30"/>
        <v>1</v>
      </c>
      <c r="G92" s="16">
        <f t="shared" si="30"/>
        <v>1</v>
      </c>
      <c r="H92" s="16">
        <f t="shared" si="30"/>
        <v>1</v>
      </c>
      <c r="I92" s="16">
        <f t="shared" si="30"/>
        <v>0</v>
      </c>
      <c r="J92" s="16">
        <f t="shared" si="30"/>
        <v>0</v>
      </c>
      <c r="K92" s="16">
        <f t="shared" si="30"/>
        <v>1</v>
      </c>
      <c r="L92" s="16">
        <f t="shared" si="30"/>
        <v>0</v>
      </c>
      <c r="M92" s="16">
        <f t="shared" si="30"/>
        <v>1</v>
      </c>
      <c r="N92" s="16">
        <f t="shared" si="30"/>
        <v>1</v>
      </c>
      <c r="O92" s="16">
        <f t="shared" ref="O92:AB101" si="31">IF(OR(MID($AF$1,O$1,1)=MID($C92,O$1,1),MID($C92,O$1,1)="–"),1,0)</f>
        <v>0</v>
      </c>
      <c r="P92" s="16">
        <f t="shared" si="31"/>
        <v>1</v>
      </c>
      <c r="Q92" s="16">
        <f t="shared" si="31"/>
        <v>0</v>
      </c>
      <c r="R92" s="16">
        <f t="shared" si="31"/>
        <v>1</v>
      </c>
      <c r="S92" s="16">
        <f t="shared" si="31"/>
        <v>1</v>
      </c>
      <c r="T92" s="16">
        <f t="shared" si="31"/>
        <v>1</v>
      </c>
      <c r="U92" s="16">
        <f t="shared" si="31"/>
        <v>1</v>
      </c>
      <c r="V92" s="16">
        <f t="shared" si="31"/>
        <v>1</v>
      </c>
      <c r="W92" s="16">
        <f t="shared" si="31"/>
        <v>1</v>
      </c>
      <c r="X92" s="16">
        <f t="shared" si="31"/>
        <v>1</v>
      </c>
      <c r="Y92" s="16">
        <f t="shared" si="31"/>
        <v>1</v>
      </c>
      <c r="Z92" s="16">
        <f t="shared" si="31"/>
        <v>1</v>
      </c>
      <c r="AA92" s="16">
        <f t="shared" si="31"/>
        <v>1</v>
      </c>
      <c r="AB92" s="16">
        <f t="shared" si="31"/>
        <v>1</v>
      </c>
      <c r="AC92" s="16">
        <f t="shared" si="24"/>
        <v>18</v>
      </c>
      <c r="AD92" s="15" t="str">
        <f t="shared" si="25"/>
        <v xml:space="preserve">Kiribati </v>
      </c>
    </row>
    <row r="93" spans="1:30" x14ac:dyDescent="0.2">
      <c r="A93" s="346" t="s">
        <v>1011</v>
      </c>
      <c r="B93" s="15" t="s">
        <v>1012</v>
      </c>
      <c r="C93" s="15" t="str">
        <f t="shared" si="22"/>
        <v>011100000110––––––––––––</v>
      </c>
      <c r="D93" s="16">
        <f t="shared" si="23"/>
        <v>24</v>
      </c>
      <c r="E93" s="16">
        <f t="shared" si="30"/>
        <v>1</v>
      </c>
      <c r="F93" s="16">
        <f t="shared" si="30"/>
        <v>1</v>
      </c>
      <c r="G93" s="16">
        <f t="shared" si="30"/>
        <v>0</v>
      </c>
      <c r="H93" s="16">
        <f t="shared" si="30"/>
        <v>0</v>
      </c>
      <c r="I93" s="16">
        <f t="shared" si="30"/>
        <v>1</v>
      </c>
      <c r="J93" s="16">
        <f t="shared" si="30"/>
        <v>0</v>
      </c>
      <c r="K93" s="16">
        <f t="shared" si="30"/>
        <v>1</v>
      </c>
      <c r="L93" s="16">
        <f t="shared" si="30"/>
        <v>0</v>
      </c>
      <c r="M93" s="16">
        <f t="shared" si="30"/>
        <v>0</v>
      </c>
      <c r="N93" s="16">
        <f t="shared" si="30"/>
        <v>1</v>
      </c>
      <c r="O93" s="16">
        <f t="shared" si="31"/>
        <v>0</v>
      </c>
      <c r="P93" s="16">
        <f t="shared" si="31"/>
        <v>1</v>
      </c>
      <c r="Q93" s="16">
        <f t="shared" si="31"/>
        <v>1</v>
      </c>
      <c r="R93" s="16">
        <f t="shared" si="31"/>
        <v>1</v>
      </c>
      <c r="S93" s="16">
        <f t="shared" si="31"/>
        <v>1</v>
      </c>
      <c r="T93" s="16">
        <f t="shared" si="31"/>
        <v>1</v>
      </c>
      <c r="U93" s="16">
        <f t="shared" si="31"/>
        <v>1</v>
      </c>
      <c r="V93" s="16">
        <f t="shared" si="31"/>
        <v>1</v>
      </c>
      <c r="W93" s="16">
        <f t="shared" si="31"/>
        <v>1</v>
      </c>
      <c r="X93" s="16">
        <f t="shared" si="31"/>
        <v>1</v>
      </c>
      <c r="Y93" s="16">
        <f t="shared" si="31"/>
        <v>1</v>
      </c>
      <c r="Z93" s="16">
        <f t="shared" si="31"/>
        <v>1</v>
      </c>
      <c r="AA93" s="16">
        <f t="shared" si="31"/>
        <v>1</v>
      </c>
      <c r="AB93" s="16">
        <f t="shared" si="31"/>
        <v>1</v>
      </c>
      <c r="AC93" s="16">
        <f t="shared" si="24"/>
        <v>18</v>
      </c>
      <c r="AD93" s="15" t="str">
        <f t="shared" si="25"/>
        <v xml:space="preserve">Kuwait </v>
      </c>
    </row>
    <row r="94" spans="1:30" x14ac:dyDescent="0.2">
      <c r="A94" s="346" t="s">
        <v>1013</v>
      </c>
      <c r="B94" s="15" t="s">
        <v>1014</v>
      </c>
      <c r="C94" s="15" t="str">
        <f t="shared" si="22"/>
        <v>01100000000100––––––––––</v>
      </c>
      <c r="D94" s="16">
        <f t="shared" si="23"/>
        <v>24</v>
      </c>
      <c r="E94" s="16">
        <f t="shared" si="30"/>
        <v>1</v>
      </c>
      <c r="F94" s="16">
        <f t="shared" si="30"/>
        <v>1</v>
      </c>
      <c r="G94" s="16">
        <f t="shared" si="30"/>
        <v>0</v>
      </c>
      <c r="H94" s="16">
        <f t="shared" si="30"/>
        <v>1</v>
      </c>
      <c r="I94" s="16">
        <f t="shared" si="30"/>
        <v>1</v>
      </c>
      <c r="J94" s="16">
        <f t="shared" si="30"/>
        <v>0</v>
      </c>
      <c r="K94" s="16">
        <f t="shared" si="30"/>
        <v>1</v>
      </c>
      <c r="L94" s="16">
        <f t="shared" si="30"/>
        <v>0</v>
      </c>
      <c r="M94" s="16">
        <f t="shared" si="30"/>
        <v>0</v>
      </c>
      <c r="N94" s="16">
        <f t="shared" si="30"/>
        <v>0</v>
      </c>
      <c r="O94" s="16">
        <f t="shared" si="31"/>
        <v>1</v>
      </c>
      <c r="P94" s="16">
        <f t="shared" si="31"/>
        <v>0</v>
      </c>
      <c r="Q94" s="16">
        <f t="shared" si="31"/>
        <v>0</v>
      </c>
      <c r="R94" s="16">
        <f t="shared" si="31"/>
        <v>1</v>
      </c>
      <c r="S94" s="16">
        <f t="shared" si="31"/>
        <v>1</v>
      </c>
      <c r="T94" s="16">
        <f t="shared" si="31"/>
        <v>1</v>
      </c>
      <c r="U94" s="16">
        <f t="shared" si="31"/>
        <v>1</v>
      </c>
      <c r="V94" s="16">
        <f t="shared" si="31"/>
        <v>1</v>
      </c>
      <c r="W94" s="16">
        <f t="shared" si="31"/>
        <v>1</v>
      </c>
      <c r="X94" s="16">
        <f t="shared" si="31"/>
        <v>1</v>
      </c>
      <c r="Y94" s="16">
        <f t="shared" si="31"/>
        <v>1</v>
      </c>
      <c r="Z94" s="16">
        <f t="shared" si="31"/>
        <v>1</v>
      </c>
      <c r="AA94" s="16">
        <f t="shared" si="31"/>
        <v>1</v>
      </c>
      <c r="AB94" s="16">
        <f t="shared" si="31"/>
        <v>1</v>
      </c>
      <c r="AC94" s="16">
        <f t="shared" si="24"/>
        <v>17</v>
      </c>
      <c r="AD94" s="15" t="str">
        <f t="shared" si="25"/>
        <v xml:space="preserve">Kyrgyzstan </v>
      </c>
    </row>
    <row r="95" spans="1:30" x14ac:dyDescent="0.2">
      <c r="A95" s="346" t="s">
        <v>1015</v>
      </c>
      <c r="B95" s="15" t="s">
        <v>1016</v>
      </c>
      <c r="C95" s="15" t="str">
        <f t="shared" si="22"/>
        <v>011100001000––––––––––––</v>
      </c>
      <c r="D95" s="16">
        <f t="shared" si="23"/>
        <v>24</v>
      </c>
      <c r="E95" s="16">
        <f t="shared" si="30"/>
        <v>1</v>
      </c>
      <c r="F95" s="16">
        <f t="shared" si="30"/>
        <v>1</v>
      </c>
      <c r="G95" s="16">
        <f t="shared" si="30"/>
        <v>0</v>
      </c>
      <c r="H95" s="16">
        <f t="shared" si="30"/>
        <v>0</v>
      </c>
      <c r="I95" s="16">
        <f t="shared" si="30"/>
        <v>1</v>
      </c>
      <c r="J95" s="16">
        <f t="shared" si="30"/>
        <v>0</v>
      </c>
      <c r="K95" s="16">
        <f t="shared" si="30"/>
        <v>1</v>
      </c>
      <c r="L95" s="16">
        <f t="shared" si="30"/>
        <v>0</v>
      </c>
      <c r="M95" s="16">
        <f t="shared" si="30"/>
        <v>1</v>
      </c>
      <c r="N95" s="16">
        <f t="shared" si="30"/>
        <v>0</v>
      </c>
      <c r="O95" s="16">
        <f t="shared" si="31"/>
        <v>1</v>
      </c>
      <c r="P95" s="16">
        <f t="shared" si="31"/>
        <v>1</v>
      </c>
      <c r="Q95" s="16">
        <f t="shared" si="31"/>
        <v>1</v>
      </c>
      <c r="R95" s="16">
        <f t="shared" si="31"/>
        <v>1</v>
      </c>
      <c r="S95" s="16">
        <f t="shared" si="31"/>
        <v>1</v>
      </c>
      <c r="T95" s="16">
        <f t="shared" si="31"/>
        <v>1</v>
      </c>
      <c r="U95" s="16">
        <f t="shared" si="31"/>
        <v>1</v>
      </c>
      <c r="V95" s="16">
        <f t="shared" si="31"/>
        <v>1</v>
      </c>
      <c r="W95" s="16">
        <f t="shared" si="31"/>
        <v>1</v>
      </c>
      <c r="X95" s="16">
        <f t="shared" si="31"/>
        <v>1</v>
      </c>
      <c r="Y95" s="16">
        <f t="shared" si="31"/>
        <v>1</v>
      </c>
      <c r="Z95" s="16">
        <f t="shared" si="31"/>
        <v>1</v>
      </c>
      <c r="AA95" s="16">
        <f t="shared" si="31"/>
        <v>1</v>
      </c>
      <c r="AB95" s="16">
        <f t="shared" si="31"/>
        <v>1</v>
      </c>
      <c r="AC95" s="16">
        <f t="shared" si="24"/>
        <v>19</v>
      </c>
      <c r="AD95" s="15" t="str">
        <f t="shared" si="25"/>
        <v xml:space="preserve">Lao People’s Democratic Republic </v>
      </c>
    </row>
    <row r="96" spans="1:30" x14ac:dyDescent="0.2">
      <c r="A96" s="346" t="s">
        <v>1017</v>
      </c>
      <c r="B96" s="15" t="s">
        <v>1018</v>
      </c>
      <c r="C96" s="15" t="str">
        <f t="shared" si="22"/>
        <v>01010000001011––––––––––</v>
      </c>
      <c r="D96" s="16">
        <f t="shared" si="23"/>
        <v>24</v>
      </c>
      <c r="E96" s="16">
        <f t="shared" si="30"/>
        <v>1</v>
      </c>
      <c r="F96" s="16">
        <f t="shared" si="30"/>
        <v>1</v>
      </c>
      <c r="G96" s="16">
        <f t="shared" si="30"/>
        <v>1</v>
      </c>
      <c r="H96" s="16">
        <f t="shared" si="30"/>
        <v>0</v>
      </c>
      <c r="I96" s="16">
        <f t="shared" si="30"/>
        <v>1</v>
      </c>
      <c r="J96" s="16">
        <f t="shared" si="30"/>
        <v>0</v>
      </c>
      <c r="K96" s="16">
        <f t="shared" si="30"/>
        <v>1</v>
      </c>
      <c r="L96" s="16">
        <f t="shared" si="30"/>
        <v>0</v>
      </c>
      <c r="M96" s="16">
        <f t="shared" si="30"/>
        <v>0</v>
      </c>
      <c r="N96" s="16">
        <f t="shared" si="30"/>
        <v>0</v>
      </c>
      <c r="O96" s="16">
        <f t="shared" si="31"/>
        <v>0</v>
      </c>
      <c r="P96" s="16">
        <f t="shared" si="31"/>
        <v>1</v>
      </c>
      <c r="Q96" s="16">
        <f t="shared" si="31"/>
        <v>1</v>
      </c>
      <c r="R96" s="16">
        <f t="shared" si="31"/>
        <v>0</v>
      </c>
      <c r="S96" s="16">
        <f t="shared" si="31"/>
        <v>1</v>
      </c>
      <c r="T96" s="16">
        <f t="shared" si="31"/>
        <v>1</v>
      </c>
      <c r="U96" s="16">
        <f t="shared" si="31"/>
        <v>1</v>
      </c>
      <c r="V96" s="16">
        <f t="shared" si="31"/>
        <v>1</v>
      </c>
      <c r="W96" s="16">
        <f t="shared" si="31"/>
        <v>1</v>
      </c>
      <c r="X96" s="16">
        <f t="shared" si="31"/>
        <v>1</v>
      </c>
      <c r="Y96" s="16">
        <f t="shared" si="31"/>
        <v>1</v>
      </c>
      <c r="Z96" s="16">
        <f t="shared" si="31"/>
        <v>1</v>
      </c>
      <c r="AA96" s="16">
        <f t="shared" si="31"/>
        <v>1</v>
      </c>
      <c r="AB96" s="16">
        <f t="shared" si="31"/>
        <v>1</v>
      </c>
      <c r="AC96" s="16">
        <f t="shared" si="24"/>
        <v>17</v>
      </c>
      <c r="AD96" s="15" t="str">
        <f t="shared" si="25"/>
        <v xml:space="preserve">Latvia </v>
      </c>
    </row>
    <row r="97" spans="1:30" x14ac:dyDescent="0.2">
      <c r="A97" s="346" t="s">
        <v>1019</v>
      </c>
      <c r="B97" s="15" t="s">
        <v>1020</v>
      </c>
      <c r="C97" s="15" t="str">
        <f t="shared" si="22"/>
        <v>011101001–––––––––––––––</v>
      </c>
      <c r="D97" s="16">
        <f t="shared" si="23"/>
        <v>24</v>
      </c>
      <c r="E97" s="16">
        <f t="shared" si="30"/>
        <v>1</v>
      </c>
      <c r="F97" s="16">
        <f t="shared" si="30"/>
        <v>1</v>
      </c>
      <c r="G97" s="16">
        <f t="shared" si="30"/>
        <v>0</v>
      </c>
      <c r="H97" s="16">
        <f t="shared" si="30"/>
        <v>0</v>
      </c>
      <c r="I97" s="16">
        <f t="shared" si="30"/>
        <v>1</v>
      </c>
      <c r="J97" s="16">
        <f t="shared" si="30"/>
        <v>1</v>
      </c>
      <c r="K97" s="16">
        <f t="shared" si="30"/>
        <v>1</v>
      </c>
      <c r="L97" s="16">
        <f t="shared" si="30"/>
        <v>0</v>
      </c>
      <c r="M97" s="16">
        <f t="shared" si="30"/>
        <v>1</v>
      </c>
      <c r="N97" s="16">
        <f t="shared" si="30"/>
        <v>1</v>
      </c>
      <c r="O97" s="16">
        <f t="shared" si="31"/>
        <v>1</v>
      </c>
      <c r="P97" s="16">
        <f t="shared" si="31"/>
        <v>1</v>
      </c>
      <c r="Q97" s="16">
        <f t="shared" si="31"/>
        <v>1</v>
      </c>
      <c r="R97" s="16">
        <f t="shared" si="31"/>
        <v>1</v>
      </c>
      <c r="S97" s="16">
        <f t="shared" si="31"/>
        <v>1</v>
      </c>
      <c r="T97" s="16">
        <f t="shared" si="31"/>
        <v>1</v>
      </c>
      <c r="U97" s="16">
        <f t="shared" si="31"/>
        <v>1</v>
      </c>
      <c r="V97" s="16">
        <f t="shared" si="31"/>
        <v>1</v>
      </c>
      <c r="W97" s="16">
        <f t="shared" si="31"/>
        <v>1</v>
      </c>
      <c r="X97" s="16">
        <f t="shared" si="31"/>
        <v>1</v>
      </c>
      <c r="Y97" s="16">
        <f t="shared" si="31"/>
        <v>1</v>
      </c>
      <c r="Z97" s="16">
        <f t="shared" si="31"/>
        <v>1</v>
      </c>
      <c r="AA97" s="16">
        <f t="shared" si="31"/>
        <v>1</v>
      </c>
      <c r="AB97" s="16">
        <f t="shared" si="31"/>
        <v>1</v>
      </c>
      <c r="AC97" s="16">
        <f t="shared" si="24"/>
        <v>21</v>
      </c>
      <c r="AD97" s="15" t="str">
        <f t="shared" si="25"/>
        <v xml:space="preserve">Lebanon </v>
      </c>
    </row>
    <row r="98" spans="1:30" x14ac:dyDescent="0.2">
      <c r="A98" s="346" t="s">
        <v>1021</v>
      </c>
      <c r="B98" s="15" t="s">
        <v>1022</v>
      </c>
      <c r="C98" s="15" t="str">
        <f t="shared" ref="C98:C129" si="32">SUBSTITUTE(B98," ","")</f>
        <v>00000100101000––––––––––</v>
      </c>
      <c r="D98" s="16">
        <f t="shared" ref="D98:D129" si="33">LEN(C98)</f>
        <v>24</v>
      </c>
      <c r="E98" s="16">
        <f t="shared" si="30"/>
        <v>1</v>
      </c>
      <c r="F98" s="16">
        <f t="shared" si="30"/>
        <v>0</v>
      </c>
      <c r="G98" s="16">
        <f t="shared" si="30"/>
        <v>1</v>
      </c>
      <c r="H98" s="16">
        <f t="shared" si="30"/>
        <v>1</v>
      </c>
      <c r="I98" s="16">
        <f t="shared" si="30"/>
        <v>1</v>
      </c>
      <c r="J98" s="16">
        <f t="shared" si="30"/>
        <v>1</v>
      </c>
      <c r="K98" s="16">
        <f t="shared" si="30"/>
        <v>1</v>
      </c>
      <c r="L98" s="16">
        <f t="shared" si="30"/>
        <v>0</v>
      </c>
      <c r="M98" s="16">
        <f t="shared" si="30"/>
        <v>1</v>
      </c>
      <c r="N98" s="16">
        <f t="shared" si="30"/>
        <v>0</v>
      </c>
      <c r="O98" s="16">
        <f t="shared" si="31"/>
        <v>0</v>
      </c>
      <c r="P98" s="16">
        <f t="shared" si="31"/>
        <v>1</v>
      </c>
      <c r="Q98" s="16">
        <f t="shared" si="31"/>
        <v>0</v>
      </c>
      <c r="R98" s="16">
        <f t="shared" si="31"/>
        <v>1</v>
      </c>
      <c r="S98" s="16">
        <f t="shared" si="31"/>
        <v>1</v>
      </c>
      <c r="T98" s="16">
        <f t="shared" si="31"/>
        <v>1</v>
      </c>
      <c r="U98" s="16">
        <f t="shared" si="31"/>
        <v>1</v>
      </c>
      <c r="V98" s="16">
        <f t="shared" si="31"/>
        <v>1</v>
      </c>
      <c r="W98" s="16">
        <f t="shared" si="31"/>
        <v>1</v>
      </c>
      <c r="X98" s="16">
        <f t="shared" si="31"/>
        <v>1</v>
      </c>
      <c r="Y98" s="16">
        <f t="shared" si="31"/>
        <v>1</v>
      </c>
      <c r="Z98" s="16">
        <f t="shared" si="31"/>
        <v>1</v>
      </c>
      <c r="AA98" s="16">
        <f t="shared" si="31"/>
        <v>1</v>
      </c>
      <c r="AB98" s="16">
        <f t="shared" si="31"/>
        <v>1</v>
      </c>
      <c r="AC98" s="16">
        <f t="shared" ref="AC98:AC129" si="34">SUM(E98:AB98)</f>
        <v>19</v>
      </c>
      <c r="AD98" s="15" t="str">
        <f t="shared" ref="AD98:AD129" si="35">A98</f>
        <v xml:space="preserve">Lesotho </v>
      </c>
    </row>
    <row r="99" spans="1:30" x14ac:dyDescent="0.2">
      <c r="A99" s="346" t="s">
        <v>1023</v>
      </c>
      <c r="B99" s="15" t="s">
        <v>1024</v>
      </c>
      <c r="C99" s="15" t="str">
        <f t="shared" si="32"/>
        <v>000001010000––––––––––––</v>
      </c>
      <c r="D99" s="16">
        <f t="shared" si="33"/>
        <v>24</v>
      </c>
      <c r="E99" s="16">
        <f t="shared" si="30"/>
        <v>1</v>
      </c>
      <c r="F99" s="16">
        <f t="shared" si="30"/>
        <v>0</v>
      </c>
      <c r="G99" s="16">
        <f t="shared" si="30"/>
        <v>1</v>
      </c>
      <c r="H99" s="16">
        <f t="shared" si="30"/>
        <v>1</v>
      </c>
      <c r="I99" s="16">
        <f t="shared" si="30"/>
        <v>1</v>
      </c>
      <c r="J99" s="16">
        <f t="shared" si="30"/>
        <v>1</v>
      </c>
      <c r="K99" s="16">
        <f t="shared" si="30"/>
        <v>1</v>
      </c>
      <c r="L99" s="16">
        <f t="shared" si="30"/>
        <v>1</v>
      </c>
      <c r="M99" s="16">
        <f t="shared" si="30"/>
        <v>0</v>
      </c>
      <c r="N99" s="16">
        <f t="shared" si="30"/>
        <v>0</v>
      </c>
      <c r="O99" s="16">
        <f t="shared" si="31"/>
        <v>1</v>
      </c>
      <c r="P99" s="16">
        <f t="shared" si="31"/>
        <v>1</v>
      </c>
      <c r="Q99" s="16">
        <f t="shared" si="31"/>
        <v>1</v>
      </c>
      <c r="R99" s="16">
        <f t="shared" si="31"/>
        <v>1</v>
      </c>
      <c r="S99" s="16">
        <f t="shared" si="31"/>
        <v>1</v>
      </c>
      <c r="T99" s="16">
        <f t="shared" si="31"/>
        <v>1</v>
      </c>
      <c r="U99" s="16">
        <f t="shared" si="31"/>
        <v>1</v>
      </c>
      <c r="V99" s="16">
        <f t="shared" si="31"/>
        <v>1</v>
      </c>
      <c r="W99" s="16">
        <f t="shared" si="31"/>
        <v>1</v>
      </c>
      <c r="X99" s="16">
        <f t="shared" si="31"/>
        <v>1</v>
      </c>
      <c r="Y99" s="16">
        <f t="shared" si="31"/>
        <v>1</v>
      </c>
      <c r="Z99" s="16">
        <f t="shared" si="31"/>
        <v>1</v>
      </c>
      <c r="AA99" s="16">
        <f t="shared" si="31"/>
        <v>1</v>
      </c>
      <c r="AB99" s="16">
        <f t="shared" si="31"/>
        <v>1</v>
      </c>
      <c r="AC99" s="16">
        <f t="shared" si="34"/>
        <v>21</v>
      </c>
      <c r="AD99" s="15" t="str">
        <f t="shared" si="35"/>
        <v xml:space="preserve">Liberia </v>
      </c>
    </row>
    <row r="100" spans="1:30" x14ac:dyDescent="0.2">
      <c r="A100" s="346" t="s">
        <v>1025</v>
      </c>
      <c r="B100" s="15" t="s">
        <v>1026</v>
      </c>
      <c r="C100" s="15" t="str">
        <f t="shared" si="32"/>
        <v>000000011–––––––––––––––</v>
      </c>
      <c r="D100" s="16">
        <f t="shared" si="33"/>
        <v>24</v>
      </c>
      <c r="E100" s="16">
        <f t="shared" si="30"/>
        <v>1</v>
      </c>
      <c r="F100" s="16">
        <f t="shared" si="30"/>
        <v>0</v>
      </c>
      <c r="G100" s="16">
        <f t="shared" si="30"/>
        <v>1</v>
      </c>
      <c r="H100" s="16">
        <f t="shared" si="30"/>
        <v>1</v>
      </c>
      <c r="I100" s="16">
        <f t="shared" si="30"/>
        <v>1</v>
      </c>
      <c r="J100" s="16">
        <f t="shared" si="30"/>
        <v>0</v>
      </c>
      <c r="K100" s="16">
        <f t="shared" si="30"/>
        <v>1</v>
      </c>
      <c r="L100" s="16">
        <f t="shared" si="30"/>
        <v>1</v>
      </c>
      <c r="M100" s="16">
        <f t="shared" si="30"/>
        <v>1</v>
      </c>
      <c r="N100" s="16">
        <f t="shared" si="30"/>
        <v>1</v>
      </c>
      <c r="O100" s="16">
        <f t="shared" si="31"/>
        <v>1</v>
      </c>
      <c r="P100" s="16">
        <f t="shared" si="31"/>
        <v>1</v>
      </c>
      <c r="Q100" s="16">
        <f t="shared" si="31"/>
        <v>1</v>
      </c>
      <c r="R100" s="16">
        <f t="shared" si="31"/>
        <v>1</v>
      </c>
      <c r="S100" s="16">
        <f t="shared" si="31"/>
        <v>1</v>
      </c>
      <c r="T100" s="16">
        <f t="shared" si="31"/>
        <v>1</v>
      </c>
      <c r="U100" s="16">
        <f t="shared" si="31"/>
        <v>1</v>
      </c>
      <c r="V100" s="16">
        <f t="shared" si="31"/>
        <v>1</v>
      </c>
      <c r="W100" s="16">
        <f t="shared" si="31"/>
        <v>1</v>
      </c>
      <c r="X100" s="16">
        <f t="shared" si="31"/>
        <v>1</v>
      </c>
      <c r="Y100" s="16">
        <f t="shared" si="31"/>
        <v>1</v>
      </c>
      <c r="Z100" s="16">
        <f t="shared" si="31"/>
        <v>1</v>
      </c>
      <c r="AA100" s="16">
        <f t="shared" si="31"/>
        <v>1</v>
      </c>
      <c r="AB100" s="16">
        <f t="shared" si="31"/>
        <v>1</v>
      </c>
      <c r="AC100" s="16">
        <f t="shared" si="34"/>
        <v>22</v>
      </c>
      <c r="AD100" s="15" t="str">
        <f t="shared" si="35"/>
        <v xml:space="preserve">Libyan Arab Jamahiriya </v>
      </c>
    </row>
    <row r="101" spans="1:30" x14ac:dyDescent="0.2">
      <c r="A101" s="346" t="s">
        <v>1027</v>
      </c>
      <c r="B101" s="15" t="s">
        <v>1028</v>
      </c>
      <c r="C101" s="15" t="str">
        <f t="shared" si="32"/>
        <v>01010000001111––––––––––</v>
      </c>
      <c r="D101" s="16">
        <f t="shared" si="33"/>
        <v>24</v>
      </c>
      <c r="E101" s="16">
        <f t="shared" si="30"/>
        <v>1</v>
      </c>
      <c r="F101" s="16">
        <f t="shared" si="30"/>
        <v>1</v>
      </c>
      <c r="G101" s="16">
        <f t="shared" si="30"/>
        <v>1</v>
      </c>
      <c r="H101" s="16">
        <f t="shared" si="30"/>
        <v>0</v>
      </c>
      <c r="I101" s="16">
        <f t="shared" si="30"/>
        <v>1</v>
      </c>
      <c r="J101" s="16">
        <f t="shared" si="30"/>
        <v>0</v>
      </c>
      <c r="K101" s="16">
        <f t="shared" si="30"/>
        <v>1</v>
      </c>
      <c r="L101" s="16">
        <f t="shared" si="30"/>
        <v>0</v>
      </c>
      <c r="M101" s="16">
        <f t="shared" si="30"/>
        <v>0</v>
      </c>
      <c r="N101" s="16">
        <f t="shared" si="30"/>
        <v>0</v>
      </c>
      <c r="O101" s="16">
        <f t="shared" si="31"/>
        <v>0</v>
      </c>
      <c r="P101" s="16">
        <f t="shared" si="31"/>
        <v>0</v>
      </c>
      <c r="Q101" s="16">
        <f t="shared" si="31"/>
        <v>1</v>
      </c>
      <c r="R101" s="16">
        <f t="shared" si="31"/>
        <v>0</v>
      </c>
      <c r="S101" s="16">
        <f t="shared" si="31"/>
        <v>1</v>
      </c>
      <c r="T101" s="16">
        <f t="shared" si="31"/>
        <v>1</v>
      </c>
      <c r="U101" s="16">
        <f t="shared" si="31"/>
        <v>1</v>
      </c>
      <c r="V101" s="16">
        <f t="shared" si="31"/>
        <v>1</v>
      </c>
      <c r="W101" s="16">
        <f t="shared" si="31"/>
        <v>1</v>
      </c>
      <c r="X101" s="16">
        <f t="shared" si="31"/>
        <v>1</v>
      </c>
      <c r="Y101" s="16">
        <f t="shared" si="31"/>
        <v>1</v>
      </c>
      <c r="Z101" s="16">
        <f t="shared" si="31"/>
        <v>1</v>
      </c>
      <c r="AA101" s="16">
        <f t="shared" si="31"/>
        <v>1</v>
      </c>
      <c r="AB101" s="16">
        <f t="shared" si="31"/>
        <v>1</v>
      </c>
      <c r="AC101" s="16">
        <f t="shared" si="34"/>
        <v>16</v>
      </c>
      <c r="AD101" s="15" t="str">
        <f t="shared" si="35"/>
        <v xml:space="preserve">Lithuania </v>
      </c>
    </row>
    <row r="102" spans="1:30" x14ac:dyDescent="0.2">
      <c r="A102" s="346" t="s">
        <v>1029</v>
      </c>
      <c r="B102" s="15" t="s">
        <v>1030</v>
      </c>
      <c r="C102" s="15" t="str">
        <f t="shared" si="32"/>
        <v>01001101000000––––––––––</v>
      </c>
      <c r="D102" s="16">
        <f t="shared" si="33"/>
        <v>24</v>
      </c>
      <c r="E102" s="16">
        <f t="shared" ref="E102:N111" si="36">IF(OR(MID($AF$1,E$1,1)=MID($C102,E$1,1),MID($C102,E$1,1)="–"),1,0)</f>
        <v>1</v>
      </c>
      <c r="F102" s="16">
        <f t="shared" si="36"/>
        <v>1</v>
      </c>
      <c r="G102" s="16">
        <f t="shared" si="36"/>
        <v>1</v>
      </c>
      <c r="H102" s="16">
        <f t="shared" si="36"/>
        <v>1</v>
      </c>
      <c r="I102" s="16">
        <f t="shared" si="36"/>
        <v>0</v>
      </c>
      <c r="J102" s="16">
        <f t="shared" si="36"/>
        <v>1</v>
      </c>
      <c r="K102" s="16">
        <f t="shared" si="36"/>
        <v>1</v>
      </c>
      <c r="L102" s="16">
        <f t="shared" si="36"/>
        <v>1</v>
      </c>
      <c r="M102" s="16">
        <f t="shared" si="36"/>
        <v>0</v>
      </c>
      <c r="N102" s="16">
        <f t="shared" si="36"/>
        <v>0</v>
      </c>
      <c r="O102" s="16">
        <f t="shared" ref="O102:AB111" si="37">IF(OR(MID($AF$1,O$1,1)=MID($C102,O$1,1),MID($C102,O$1,1)="–"),1,0)</f>
        <v>1</v>
      </c>
      <c r="P102" s="16">
        <f t="shared" si="37"/>
        <v>1</v>
      </c>
      <c r="Q102" s="16">
        <f t="shared" si="37"/>
        <v>0</v>
      </c>
      <c r="R102" s="16">
        <f t="shared" si="37"/>
        <v>1</v>
      </c>
      <c r="S102" s="16">
        <f t="shared" si="37"/>
        <v>1</v>
      </c>
      <c r="T102" s="16">
        <f t="shared" si="37"/>
        <v>1</v>
      </c>
      <c r="U102" s="16">
        <f t="shared" si="37"/>
        <v>1</v>
      </c>
      <c r="V102" s="16">
        <f t="shared" si="37"/>
        <v>1</v>
      </c>
      <c r="W102" s="16">
        <f t="shared" si="37"/>
        <v>1</v>
      </c>
      <c r="X102" s="16">
        <f t="shared" si="37"/>
        <v>1</v>
      </c>
      <c r="Y102" s="16">
        <f t="shared" si="37"/>
        <v>1</v>
      </c>
      <c r="Z102" s="16">
        <f t="shared" si="37"/>
        <v>1</v>
      </c>
      <c r="AA102" s="16">
        <f t="shared" si="37"/>
        <v>1</v>
      </c>
      <c r="AB102" s="16">
        <f t="shared" si="37"/>
        <v>1</v>
      </c>
      <c r="AC102" s="16">
        <f t="shared" si="34"/>
        <v>20</v>
      </c>
      <c r="AD102" s="15" t="str">
        <f t="shared" si="35"/>
        <v xml:space="preserve">Luxembourg </v>
      </c>
    </row>
    <row r="103" spans="1:30" x14ac:dyDescent="0.2">
      <c r="A103" s="346" t="s">
        <v>1031</v>
      </c>
      <c r="B103" s="15" t="s">
        <v>1032</v>
      </c>
      <c r="C103" s="15" t="str">
        <f t="shared" si="32"/>
        <v>000001010100––––––––––––</v>
      </c>
      <c r="D103" s="16">
        <f t="shared" si="33"/>
        <v>24</v>
      </c>
      <c r="E103" s="16">
        <f t="shared" si="36"/>
        <v>1</v>
      </c>
      <c r="F103" s="16">
        <f t="shared" si="36"/>
        <v>0</v>
      </c>
      <c r="G103" s="16">
        <f t="shared" si="36"/>
        <v>1</v>
      </c>
      <c r="H103" s="16">
        <f t="shared" si="36"/>
        <v>1</v>
      </c>
      <c r="I103" s="16">
        <f t="shared" si="36"/>
        <v>1</v>
      </c>
      <c r="J103" s="16">
        <f t="shared" si="36"/>
        <v>1</v>
      </c>
      <c r="K103" s="16">
        <f t="shared" si="36"/>
        <v>1</v>
      </c>
      <c r="L103" s="16">
        <f t="shared" si="36"/>
        <v>1</v>
      </c>
      <c r="M103" s="16">
        <f t="shared" si="36"/>
        <v>0</v>
      </c>
      <c r="N103" s="16">
        <f t="shared" si="36"/>
        <v>1</v>
      </c>
      <c r="O103" s="16">
        <f t="shared" si="37"/>
        <v>1</v>
      </c>
      <c r="P103" s="16">
        <f t="shared" si="37"/>
        <v>1</v>
      </c>
      <c r="Q103" s="16">
        <f t="shared" si="37"/>
        <v>1</v>
      </c>
      <c r="R103" s="16">
        <f t="shared" si="37"/>
        <v>1</v>
      </c>
      <c r="S103" s="16">
        <f t="shared" si="37"/>
        <v>1</v>
      </c>
      <c r="T103" s="16">
        <f t="shared" si="37"/>
        <v>1</v>
      </c>
      <c r="U103" s="16">
        <f t="shared" si="37"/>
        <v>1</v>
      </c>
      <c r="V103" s="16">
        <f t="shared" si="37"/>
        <v>1</v>
      </c>
      <c r="W103" s="16">
        <f t="shared" si="37"/>
        <v>1</v>
      </c>
      <c r="X103" s="16">
        <f t="shared" si="37"/>
        <v>1</v>
      </c>
      <c r="Y103" s="16">
        <f t="shared" si="37"/>
        <v>1</v>
      </c>
      <c r="Z103" s="16">
        <f t="shared" si="37"/>
        <v>1</v>
      </c>
      <c r="AA103" s="16">
        <f t="shared" si="37"/>
        <v>1</v>
      </c>
      <c r="AB103" s="16">
        <f t="shared" si="37"/>
        <v>1</v>
      </c>
      <c r="AC103" s="16">
        <f t="shared" si="34"/>
        <v>22</v>
      </c>
      <c r="AD103" s="15" t="str">
        <f t="shared" si="35"/>
        <v xml:space="preserve">Madagascar </v>
      </c>
    </row>
    <row r="104" spans="1:30" x14ac:dyDescent="0.2">
      <c r="A104" s="346" t="s">
        <v>1033</v>
      </c>
      <c r="B104" s="15" t="s">
        <v>1034</v>
      </c>
      <c r="C104" s="15" t="str">
        <f t="shared" si="32"/>
        <v>000001011000––––––––––––</v>
      </c>
      <c r="D104" s="16">
        <f t="shared" si="33"/>
        <v>24</v>
      </c>
      <c r="E104" s="16">
        <f t="shared" si="36"/>
        <v>1</v>
      </c>
      <c r="F104" s="16">
        <f t="shared" si="36"/>
        <v>0</v>
      </c>
      <c r="G104" s="16">
        <f t="shared" si="36"/>
        <v>1</v>
      </c>
      <c r="H104" s="16">
        <f t="shared" si="36"/>
        <v>1</v>
      </c>
      <c r="I104" s="16">
        <f t="shared" si="36"/>
        <v>1</v>
      </c>
      <c r="J104" s="16">
        <f t="shared" si="36"/>
        <v>1</v>
      </c>
      <c r="K104" s="16">
        <f t="shared" si="36"/>
        <v>1</v>
      </c>
      <c r="L104" s="16">
        <f t="shared" si="36"/>
        <v>1</v>
      </c>
      <c r="M104" s="16">
        <f t="shared" si="36"/>
        <v>1</v>
      </c>
      <c r="N104" s="16">
        <f t="shared" si="36"/>
        <v>0</v>
      </c>
      <c r="O104" s="16">
        <f t="shared" si="37"/>
        <v>1</v>
      </c>
      <c r="P104" s="16">
        <f t="shared" si="37"/>
        <v>1</v>
      </c>
      <c r="Q104" s="16">
        <f t="shared" si="37"/>
        <v>1</v>
      </c>
      <c r="R104" s="16">
        <f t="shared" si="37"/>
        <v>1</v>
      </c>
      <c r="S104" s="16">
        <f t="shared" si="37"/>
        <v>1</v>
      </c>
      <c r="T104" s="16">
        <f t="shared" si="37"/>
        <v>1</v>
      </c>
      <c r="U104" s="16">
        <f t="shared" si="37"/>
        <v>1</v>
      </c>
      <c r="V104" s="16">
        <f t="shared" si="37"/>
        <v>1</v>
      </c>
      <c r="W104" s="16">
        <f t="shared" si="37"/>
        <v>1</v>
      </c>
      <c r="X104" s="16">
        <f t="shared" si="37"/>
        <v>1</v>
      </c>
      <c r="Y104" s="16">
        <f t="shared" si="37"/>
        <v>1</v>
      </c>
      <c r="Z104" s="16">
        <f t="shared" si="37"/>
        <v>1</v>
      </c>
      <c r="AA104" s="16">
        <f t="shared" si="37"/>
        <v>1</v>
      </c>
      <c r="AB104" s="16">
        <f t="shared" si="37"/>
        <v>1</v>
      </c>
      <c r="AC104" s="16">
        <f t="shared" si="34"/>
        <v>22</v>
      </c>
      <c r="AD104" s="15" t="str">
        <f t="shared" si="35"/>
        <v xml:space="preserve">Malawi </v>
      </c>
    </row>
    <row r="105" spans="1:30" x14ac:dyDescent="0.2">
      <c r="A105" s="346" t="s">
        <v>1035</v>
      </c>
      <c r="B105" s="15" t="s">
        <v>1036</v>
      </c>
      <c r="C105" s="15" t="str">
        <f t="shared" si="32"/>
        <v>011101010–––––––––––––––</v>
      </c>
      <c r="D105" s="16">
        <f t="shared" si="33"/>
        <v>24</v>
      </c>
      <c r="E105" s="16">
        <f t="shared" si="36"/>
        <v>1</v>
      </c>
      <c r="F105" s="16">
        <f t="shared" si="36"/>
        <v>1</v>
      </c>
      <c r="G105" s="16">
        <f t="shared" si="36"/>
        <v>0</v>
      </c>
      <c r="H105" s="16">
        <f t="shared" si="36"/>
        <v>0</v>
      </c>
      <c r="I105" s="16">
        <f t="shared" si="36"/>
        <v>1</v>
      </c>
      <c r="J105" s="16">
        <f t="shared" si="36"/>
        <v>1</v>
      </c>
      <c r="K105" s="16">
        <f t="shared" si="36"/>
        <v>1</v>
      </c>
      <c r="L105" s="16">
        <f t="shared" si="36"/>
        <v>1</v>
      </c>
      <c r="M105" s="16">
        <f t="shared" si="36"/>
        <v>0</v>
      </c>
      <c r="N105" s="16">
        <f t="shared" si="36"/>
        <v>1</v>
      </c>
      <c r="O105" s="16">
        <f t="shared" si="37"/>
        <v>1</v>
      </c>
      <c r="P105" s="16">
        <f t="shared" si="37"/>
        <v>1</v>
      </c>
      <c r="Q105" s="16">
        <f t="shared" si="37"/>
        <v>1</v>
      </c>
      <c r="R105" s="16">
        <f t="shared" si="37"/>
        <v>1</v>
      </c>
      <c r="S105" s="16">
        <f t="shared" si="37"/>
        <v>1</v>
      </c>
      <c r="T105" s="16">
        <f t="shared" si="37"/>
        <v>1</v>
      </c>
      <c r="U105" s="16">
        <f t="shared" si="37"/>
        <v>1</v>
      </c>
      <c r="V105" s="16">
        <f t="shared" si="37"/>
        <v>1</v>
      </c>
      <c r="W105" s="16">
        <f t="shared" si="37"/>
        <v>1</v>
      </c>
      <c r="X105" s="16">
        <f t="shared" si="37"/>
        <v>1</v>
      </c>
      <c r="Y105" s="16">
        <f t="shared" si="37"/>
        <v>1</v>
      </c>
      <c r="Z105" s="16">
        <f t="shared" si="37"/>
        <v>1</v>
      </c>
      <c r="AA105" s="16">
        <f t="shared" si="37"/>
        <v>1</v>
      </c>
      <c r="AB105" s="16">
        <f t="shared" si="37"/>
        <v>1</v>
      </c>
      <c r="AC105" s="16">
        <f t="shared" si="34"/>
        <v>21</v>
      </c>
      <c r="AD105" s="15" t="str">
        <f t="shared" si="35"/>
        <v xml:space="preserve">Malaysia </v>
      </c>
    </row>
    <row r="106" spans="1:30" x14ac:dyDescent="0.2">
      <c r="A106" s="346" t="s">
        <v>1037</v>
      </c>
      <c r="B106" s="15" t="s">
        <v>1038</v>
      </c>
      <c r="C106" s="15" t="str">
        <f t="shared" si="32"/>
        <v>00000101101000––––––––––</v>
      </c>
      <c r="D106" s="16">
        <f t="shared" si="33"/>
        <v>24</v>
      </c>
      <c r="E106" s="16">
        <f t="shared" si="36"/>
        <v>1</v>
      </c>
      <c r="F106" s="16">
        <f t="shared" si="36"/>
        <v>0</v>
      </c>
      <c r="G106" s="16">
        <f t="shared" si="36"/>
        <v>1</v>
      </c>
      <c r="H106" s="16">
        <f t="shared" si="36"/>
        <v>1</v>
      </c>
      <c r="I106" s="16">
        <f t="shared" si="36"/>
        <v>1</v>
      </c>
      <c r="J106" s="16">
        <f t="shared" si="36"/>
        <v>1</v>
      </c>
      <c r="K106" s="16">
        <f t="shared" si="36"/>
        <v>1</v>
      </c>
      <c r="L106" s="16">
        <f t="shared" si="36"/>
        <v>1</v>
      </c>
      <c r="M106" s="16">
        <f t="shared" si="36"/>
        <v>1</v>
      </c>
      <c r="N106" s="16">
        <f t="shared" si="36"/>
        <v>0</v>
      </c>
      <c r="O106" s="16">
        <f t="shared" si="37"/>
        <v>0</v>
      </c>
      <c r="P106" s="16">
        <f t="shared" si="37"/>
        <v>1</v>
      </c>
      <c r="Q106" s="16">
        <f t="shared" si="37"/>
        <v>0</v>
      </c>
      <c r="R106" s="16">
        <f t="shared" si="37"/>
        <v>1</v>
      </c>
      <c r="S106" s="16">
        <f t="shared" si="37"/>
        <v>1</v>
      </c>
      <c r="T106" s="16">
        <f t="shared" si="37"/>
        <v>1</v>
      </c>
      <c r="U106" s="16">
        <f t="shared" si="37"/>
        <v>1</v>
      </c>
      <c r="V106" s="16">
        <f t="shared" si="37"/>
        <v>1</v>
      </c>
      <c r="W106" s="16">
        <f t="shared" si="37"/>
        <v>1</v>
      </c>
      <c r="X106" s="16">
        <f t="shared" si="37"/>
        <v>1</v>
      </c>
      <c r="Y106" s="16">
        <f t="shared" si="37"/>
        <v>1</v>
      </c>
      <c r="Z106" s="16">
        <f t="shared" si="37"/>
        <v>1</v>
      </c>
      <c r="AA106" s="16">
        <f t="shared" si="37"/>
        <v>1</v>
      </c>
      <c r="AB106" s="16">
        <f t="shared" si="37"/>
        <v>1</v>
      </c>
      <c r="AC106" s="16">
        <f t="shared" si="34"/>
        <v>20</v>
      </c>
      <c r="AD106" s="15" t="str">
        <f t="shared" si="35"/>
        <v xml:space="preserve">Maldives </v>
      </c>
    </row>
    <row r="107" spans="1:30" x14ac:dyDescent="0.2">
      <c r="A107" s="346" t="s">
        <v>1039</v>
      </c>
      <c r="B107" s="15" t="s">
        <v>1040</v>
      </c>
      <c r="C107" s="15" t="str">
        <f t="shared" si="32"/>
        <v>000001011100––––––––––––</v>
      </c>
      <c r="D107" s="16">
        <f t="shared" si="33"/>
        <v>24</v>
      </c>
      <c r="E107" s="16">
        <f t="shared" si="36"/>
        <v>1</v>
      </c>
      <c r="F107" s="16">
        <f t="shared" si="36"/>
        <v>0</v>
      </c>
      <c r="G107" s="16">
        <f t="shared" si="36"/>
        <v>1</v>
      </c>
      <c r="H107" s="16">
        <f t="shared" si="36"/>
        <v>1</v>
      </c>
      <c r="I107" s="16">
        <f t="shared" si="36"/>
        <v>1</v>
      </c>
      <c r="J107" s="16">
        <f t="shared" si="36"/>
        <v>1</v>
      </c>
      <c r="K107" s="16">
        <f t="shared" si="36"/>
        <v>1</v>
      </c>
      <c r="L107" s="16">
        <f t="shared" si="36"/>
        <v>1</v>
      </c>
      <c r="M107" s="16">
        <f t="shared" si="36"/>
        <v>1</v>
      </c>
      <c r="N107" s="16">
        <f t="shared" si="36"/>
        <v>1</v>
      </c>
      <c r="O107" s="16">
        <f t="shared" si="37"/>
        <v>1</v>
      </c>
      <c r="P107" s="16">
        <f t="shared" si="37"/>
        <v>1</v>
      </c>
      <c r="Q107" s="16">
        <f t="shared" si="37"/>
        <v>1</v>
      </c>
      <c r="R107" s="16">
        <f t="shared" si="37"/>
        <v>1</v>
      </c>
      <c r="S107" s="16">
        <f t="shared" si="37"/>
        <v>1</v>
      </c>
      <c r="T107" s="16">
        <f t="shared" si="37"/>
        <v>1</v>
      </c>
      <c r="U107" s="16">
        <f t="shared" si="37"/>
        <v>1</v>
      </c>
      <c r="V107" s="16">
        <f t="shared" si="37"/>
        <v>1</v>
      </c>
      <c r="W107" s="16">
        <f t="shared" si="37"/>
        <v>1</v>
      </c>
      <c r="X107" s="16">
        <f t="shared" si="37"/>
        <v>1</v>
      </c>
      <c r="Y107" s="16">
        <f t="shared" si="37"/>
        <v>1</v>
      </c>
      <c r="Z107" s="16">
        <f t="shared" si="37"/>
        <v>1</v>
      </c>
      <c r="AA107" s="16">
        <f t="shared" si="37"/>
        <v>1</v>
      </c>
      <c r="AB107" s="16">
        <f t="shared" si="37"/>
        <v>1</v>
      </c>
      <c r="AC107" s="16">
        <f t="shared" si="34"/>
        <v>23</v>
      </c>
      <c r="AD107" s="15" t="str">
        <f t="shared" si="35"/>
        <v xml:space="preserve">Mali </v>
      </c>
    </row>
    <row r="108" spans="1:30" x14ac:dyDescent="0.2">
      <c r="A108" s="346" t="s">
        <v>1041</v>
      </c>
      <c r="B108" s="15" t="s">
        <v>1042</v>
      </c>
      <c r="C108" s="15" t="str">
        <f t="shared" si="32"/>
        <v>01001101001000––––––––––</v>
      </c>
      <c r="D108" s="16">
        <f t="shared" si="33"/>
        <v>24</v>
      </c>
      <c r="E108" s="16">
        <f t="shared" si="36"/>
        <v>1</v>
      </c>
      <c r="F108" s="16">
        <f t="shared" si="36"/>
        <v>1</v>
      </c>
      <c r="G108" s="16">
        <f t="shared" si="36"/>
        <v>1</v>
      </c>
      <c r="H108" s="16">
        <f t="shared" si="36"/>
        <v>1</v>
      </c>
      <c r="I108" s="16">
        <f t="shared" si="36"/>
        <v>0</v>
      </c>
      <c r="J108" s="16">
        <f t="shared" si="36"/>
        <v>1</v>
      </c>
      <c r="K108" s="16">
        <f t="shared" si="36"/>
        <v>1</v>
      </c>
      <c r="L108" s="16">
        <f t="shared" si="36"/>
        <v>1</v>
      </c>
      <c r="M108" s="16">
        <f t="shared" si="36"/>
        <v>0</v>
      </c>
      <c r="N108" s="16">
        <f t="shared" si="36"/>
        <v>0</v>
      </c>
      <c r="O108" s="16">
        <f t="shared" si="37"/>
        <v>0</v>
      </c>
      <c r="P108" s="16">
        <f t="shared" si="37"/>
        <v>1</v>
      </c>
      <c r="Q108" s="16">
        <f t="shared" si="37"/>
        <v>0</v>
      </c>
      <c r="R108" s="16">
        <f t="shared" si="37"/>
        <v>1</v>
      </c>
      <c r="S108" s="16">
        <f t="shared" si="37"/>
        <v>1</v>
      </c>
      <c r="T108" s="16">
        <f t="shared" si="37"/>
        <v>1</v>
      </c>
      <c r="U108" s="16">
        <f t="shared" si="37"/>
        <v>1</v>
      </c>
      <c r="V108" s="16">
        <f t="shared" si="37"/>
        <v>1</v>
      </c>
      <c r="W108" s="16">
        <f t="shared" si="37"/>
        <v>1</v>
      </c>
      <c r="X108" s="16">
        <f t="shared" si="37"/>
        <v>1</v>
      </c>
      <c r="Y108" s="16">
        <f t="shared" si="37"/>
        <v>1</v>
      </c>
      <c r="Z108" s="16">
        <f t="shared" si="37"/>
        <v>1</v>
      </c>
      <c r="AA108" s="16">
        <f t="shared" si="37"/>
        <v>1</v>
      </c>
      <c r="AB108" s="16">
        <f t="shared" si="37"/>
        <v>1</v>
      </c>
      <c r="AC108" s="16">
        <f t="shared" si="34"/>
        <v>19</v>
      </c>
      <c r="AD108" s="15" t="str">
        <f t="shared" si="35"/>
        <v xml:space="preserve">Malta </v>
      </c>
    </row>
    <row r="109" spans="1:30" x14ac:dyDescent="0.2">
      <c r="A109" s="346" t="s">
        <v>1043</v>
      </c>
      <c r="B109" s="15" t="s">
        <v>1044</v>
      </c>
      <c r="C109" s="15" t="str">
        <f t="shared" si="32"/>
        <v>10010000000000––––––––––</v>
      </c>
      <c r="D109" s="16">
        <f t="shared" si="33"/>
        <v>24</v>
      </c>
      <c r="E109" s="16">
        <f t="shared" si="36"/>
        <v>0</v>
      </c>
      <c r="F109" s="16">
        <f t="shared" si="36"/>
        <v>0</v>
      </c>
      <c r="G109" s="16">
        <f t="shared" si="36"/>
        <v>1</v>
      </c>
      <c r="H109" s="16">
        <f t="shared" si="36"/>
        <v>0</v>
      </c>
      <c r="I109" s="16">
        <f t="shared" si="36"/>
        <v>1</v>
      </c>
      <c r="J109" s="16">
        <f t="shared" si="36"/>
        <v>0</v>
      </c>
      <c r="K109" s="16">
        <f t="shared" si="36"/>
        <v>1</v>
      </c>
      <c r="L109" s="16">
        <f t="shared" si="36"/>
        <v>0</v>
      </c>
      <c r="M109" s="16">
        <f t="shared" si="36"/>
        <v>0</v>
      </c>
      <c r="N109" s="16">
        <f t="shared" si="36"/>
        <v>0</v>
      </c>
      <c r="O109" s="16">
        <f t="shared" si="37"/>
        <v>1</v>
      </c>
      <c r="P109" s="16">
        <f t="shared" si="37"/>
        <v>1</v>
      </c>
      <c r="Q109" s="16">
        <f t="shared" si="37"/>
        <v>0</v>
      </c>
      <c r="R109" s="16">
        <f t="shared" si="37"/>
        <v>1</v>
      </c>
      <c r="S109" s="16">
        <f t="shared" si="37"/>
        <v>1</v>
      </c>
      <c r="T109" s="16">
        <f t="shared" si="37"/>
        <v>1</v>
      </c>
      <c r="U109" s="16">
        <f t="shared" si="37"/>
        <v>1</v>
      </c>
      <c r="V109" s="16">
        <f t="shared" si="37"/>
        <v>1</v>
      </c>
      <c r="W109" s="16">
        <f t="shared" si="37"/>
        <v>1</v>
      </c>
      <c r="X109" s="16">
        <f t="shared" si="37"/>
        <v>1</v>
      </c>
      <c r="Y109" s="16">
        <f t="shared" si="37"/>
        <v>1</v>
      </c>
      <c r="Z109" s="16">
        <f t="shared" si="37"/>
        <v>1</v>
      </c>
      <c r="AA109" s="16">
        <f t="shared" si="37"/>
        <v>1</v>
      </c>
      <c r="AB109" s="16">
        <f t="shared" si="37"/>
        <v>1</v>
      </c>
      <c r="AC109" s="16">
        <f t="shared" si="34"/>
        <v>16</v>
      </c>
      <c r="AD109" s="15" t="str">
        <f t="shared" si="35"/>
        <v xml:space="preserve">Marshall Islands </v>
      </c>
    </row>
    <row r="110" spans="1:30" x14ac:dyDescent="0.2">
      <c r="A110" s="346" t="s">
        <v>1045</v>
      </c>
      <c r="B110" s="15" t="s">
        <v>1046</v>
      </c>
      <c r="C110" s="15" t="str">
        <f t="shared" si="32"/>
        <v>00000101111000––––––––––</v>
      </c>
      <c r="D110" s="16">
        <f t="shared" si="33"/>
        <v>24</v>
      </c>
      <c r="E110" s="16">
        <f t="shared" si="36"/>
        <v>1</v>
      </c>
      <c r="F110" s="16">
        <f t="shared" si="36"/>
        <v>0</v>
      </c>
      <c r="G110" s="16">
        <f t="shared" si="36"/>
        <v>1</v>
      </c>
      <c r="H110" s="16">
        <f t="shared" si="36"/>
        <v>1</v>
      </c>
      <c r="I110" s="16">
        <f t="shared" si="36"/>
        <v>1</v>
      </c>
      <c r="J110" s="16">
        <f t="shared" si="36"/>
        <v>1</v>
      </c>
      <c r="K110" s="16">
        <f t="shared" si="36"/>
        <v>1</v>
      </c>
      <c r="L110" s="16">
        <f t="shared" si="36"/>
        <v>1</v>
      </c>
      <c r="M110" s="16">
        <f t="shared" si="36"/>
        <v>1</v>
      </c>
      <c r="N110" s="16">
        <f t="shared" si="36"/>
        <v>1</v>
      </c>
      <c r="O110" s="16">
        <f t="shared" si="37"/>
        <v>0</v>
      </c>
      <c r="P110" s="16">
        <f t="shared" si="37"/>
        <v>1</v>
      </c>
      <c r="Q110" s="16">
        <f t="shared" si="37"/>
        <v>0</v>
      </c>
      <c r="R110" s="16">
        <f t="shared" si="37"/>
        <v>1</v>
      </c>
      <c r="S110" s="16">
        <f t="shared" si="37"/>
        <v>1</v>
      </c>
      <c r="T110" s="16">
        <f t="shared" si="37"/>
        <v>1</v>
      </c>
      <c r="U110" s="16">
        <f t="shared" si="37"/>
        <v>1</v>
      </c>
      <c r="V110" s="16">
        <f t="shared" si="37"/>
        <v>1</v>
      </c>
      <c r="W110" s="16">
        <f t="shared" si="37"/>
        <v>1</v>
      </c>
      <c r="X110" s="16">
        <f t="shared" si="37"/>
        <v>1</v>
      </c>
      <c r="Y110" s="16">
        <f t="shared" si="37"/>
        <v>1</v>
      </c>
      <c r="Z110" s="16">
        <f t="shared" si="37"/>
        <v>1</v>
      </c>
      <c r="AA110" s="16">
        <f t="shared" si="37"/>
        <v>1</v>
      </c>
      <c r="AB110" s="16">
        <f t="shared" si="37"/>
        <v>1</v>
      </c>
      <c r="AC110" s="16">
        <f t="shared" si="34"/>
        <v>21</v>
      </c>
      <c r="AD110" s="15" t="str">
        <f t="shared" si="35"/>
        <v xml:space="preserve">Mauritania </v>
      </c>
    </row>
    <row r="111" spans="1:30" x14ac:dyDescent="0.2">
      <c r="A111" s="346" t="s">
        <v>1047</v>
      </c>
      <c r="B111" s="15" t="s">
        <v>1048</v>
      </c>
      <c r="C111" s="15" t="str">
        <f t="shared" si="32"/>
        <v>00000110000000––––––––––</v>
      </c>
      <c r="D111" s="16">
        <f t="shared" si="33"/>
        <v>24</v>
      </c>
      <c r="E111" s="16">
        <f t="shared" si="36"/>
        <v>1</v>
      </c>
      <c r="F111" s="16">
        <f t="shared" si="36"/>
        <v>0</v>
      </c>
      <c r="G111" s="16">
        <f t="shared" si="36"/>
        <v>1</v>
      </c>
      <c r="H111" s="16">
        <f t="shared" si="36"/>
        <v>1</v>
      </c>
      <c r="I111" s="16">
        <f t="shared" si="36"/>
        <v>1</v>
      </c>
      <c r="J111" s="16">
        <f t="shared" si="36"/>
        <v>1</v>
      </c>
      <c r="K111" s="16">
        <f t="shared" si="36"/>
        <v>0</v>
      </c>
      <c r="L111" s="16">
        <f t="shared" si="36"/>
        <v>0</v>
      </c>
      <c r="M111" s="16">
        <f t="shared" si="36"/>
        <v>0</v>
      </c>
      <c r="N111" s="16">
        <f t="shared" si="36"/>
        <v>0</v>
      </c>
      <c r="O111" s="16">
        <f t="shared" si="37"/>
        <v>1</v>
      </c>
      <c r="P111" s="16">
        <f t="shared" si="37"/>
        <v>1</v>
      </c>
      <c r="Q111" s="16">
        <f t="shared" si="37"/>
        <v>0</v>
      </c>
      <c r="R111" s="16">
        <f t="shared" si="37"/>
        <v>1</v>
      </c>
      <c r="S111" s="16">
        <f t="shared" si="37"/>
        <v>1</v>
      </c>
      <c r="T111" s="16">
        <f t="shared" si="37"/>
        <v>1</v>
      </c>
      <c r="U111" s="16">
        <f t="shared" si="37"/>
        <v>1</v>
      </c>
      <c r="V111" s="16">
        <f t="shared" si="37"/>
        <v>1</v>
      </c>
      <c r="W111" s="16">
        <f t="shared" si="37"/>
        <v>1</v>
      </c>
      <c r="X111" s="16">
        <f t="shared" si="37"/>
        <v>1</v>
      </c>
      <c r="Y111" s="16">
        <f t="shared" si="37"/>
        <v>1</v>
      </c>
      <c r="Z111" s="16">
        <f t="shared" si="37"/>
        <v>1</v>
      </c>
      <c r="AA111" s="16">
        <f t="shared" si="37"/>
        <v>1</v>
      </c>
      <c r="AB111" s="16">
        <f t="shared" si="37"/>
        <v>1</v>
      </c>
      <c r="AC111" s="16">
        <f t="shared" si="34"/>
        <v>18</v>
      </c>
      <c r="AD111" s="15" t="str">
        <f t="shared" si="35"/>
        <v xml:space="preserve">Mauritius </v>
      </c>
    </row>
    <row r="112" spans="1:30" x14ac:dyDescent="0.2">
      <c r="A112" s="346" t="s">
        <v>1049</v>
      </c>
      <c r="B112" s="15" t="s">
        <v>1050</v>
      </c>
      <c r="C112" s="15" t="str">
        <f t="shared" si="32"/>
        <v>000011010–––––––––––––––</v>
      </c>
      <c r="D112" s="16">
        <f t="shared" si="33"/>
        <v>24</v>
      </c>
      <c r="E112" s="16">
        <f t="shared" ref="E112:N121" si="38">IF(OR(MID($AF$1,E$1,1)=MID($C112,E$1,1),MID($C112,E$1,1)="–"),1,0)</f>
        <v>1</v>
      </c>
      <c r="F112" s="16">
        <f t="shared" si="38"/>
        <v>0</v>
      </c>
      <c r="G112" s="16">
        <f t="shared" si="38"/>
        <v>1</v>
      </c>
      <c r="H112" s="16">
        <f t="shared" si="38"/>
        <v>1</v>
      </c>
      <c r="I112" s="16">
        <f t="shared" si="38"/>
        <v>0</v>
      </c>
      <c r="J112" s="16">
        <f t="shared" si="38"/>
        <v>1</v>
      </c>
      <c r="K112" s="16">
        <f t="shared" si="38"/>
        <v>1</v>
      </c>
      <c r="L112" s="16">
        <f t="shared" si="38"/>
        <v>1</v>
      </c>
      <c r="M112" s="16">
        <f t="shared" si="38"/>
        <v>0</v>
      </c>
      <c r="N112" s="16">
        <f t="shared" si="38"/>
        <v>1</v>
      </c>
      <c r="O112" s="16">
        <f t="shared" ref="O112:AB121" si="39">IF(OR(MID($AF$1,O$1,1)=MID($C112,O$1,1),MID($C112,O$1,1)="–"),1,0)</f>
        <v>1</v>
      </c>
      <c r="P112" s="16">
        <f t="shared" si="39"/>
        <v>1</v>
      </c>
      <c r="Q112" s="16">
        <f t="shared" si="39"/>
        <v>1</v>
      </c>
      <c r="R112" s="16">
        <f t="shared" si="39"/>
        <v>1</v>
      </c>
      <c r="S112" s="16">
        <f t="shared" si="39"/>
        <v>1</v>
      </c>
      <c r="T112" s="16">
        <f t="shared" si="39"/>
        <v>1</v>
      </c>
      <c r="U112" s="16">
        <f t="shared" si="39"/>
        <v>1</v>
      </c>
      <c r="V112" s="16">
        <f t="shared" si="39"/>
        <v>1</v>
      </c>
      <c r="W112" s="16">
        <f t="shared" si="39"/>
        <v>1</v>
      </c>
      <c r="X112" s="16">
        <f t="shared" si="39"/>
        <v>1</v>
      </c>
      <c r="Y112" s="16">
        <f t="shared" si="39"/>
        <v>1</v>
      </c>
      <c r="Z112" s="16">
        <f t="shared" si="39"/>
        <v>1</v>
      </c>
      <c r="AA112" s="16">
        <f t="shared" si="39"/>
        <v>1</v>
      </c>
      <c r="AB112" s="16">
        <f t="shared" si="39"/>
        <v>1</v>
      </c>
      <c r="AC112" s="16">
        <f t="shared" si="34"/>
        <v>21</v>
      </c>
      <c r="AD112" s="15" t="str">
        <f t="shared" si="35"/>
        <v xml:space="preserve">Mexico </v>
      </c>
    </row>
    <row r="113" spans="1:30" x14ac:dyDescent="0.2">
      <c r="A113" s="346" t="s">
        <v>1051</v>
      </c>
      <c r="B113" s="15" t="s">
        <v>1052</v>
      </c>
      <c r="C113" s="15" t="str">
        <f t="shared" si="32"/>
        <v>01101000000100––––––––––</v>
      </c>
      <c r="D113" s="16">
        <f t="shared" si="33"/>
        <v>24</v>
      </c>
      <c r="E113" s="16">
        <f t="shared" si="38"/>
        <v>1</v>
      </c>
      <c r="F113" s="16">
        <f t="shared" si="38"/>
        <v>1</v>
      </c>
      <c r="G113" s="16">
        <f t="shared" si="38"/>
        <v>0</v>
      </c>
      <c r="H113" s="16">
        <f t="shared" si="38"/>
        <v>1</v>
      </c>
      <c r="I113" s="16">
        <f t="shared" si="38"/>
        <v>0</v>
      </c>
      <c r="J113" s="16">
        <f t="shared" si="38"/>
        <v>0</v>
      </c>
      <c r="K113" s="16">
        <f t="shared" si="38"/>
        <v>1</v>
      </c>
      <c r="L113" s="16">
        <f t="shared" si="38"/>
        <v>0</v>
      </c>
      <c r="M113" s="16">
        <f t="shared" si="38"/>
        <v>0</v>
      </c>
      <c r="N113" s="16">
        <f t="shared" si="38"/>
        <v>0</v>
      </c>
      <c r="O113" s="16">
        <f t="shared" si="39"/>
        <v>1</v>
      </c>
      <c r="P113" s="16">
        <f t="shared" si="39"/>
        <v>0</v>
      </c>
      <c r="Q113" s="16">
        <f t="shared" si="39"/>
        <v>0</v>
      </c>
      <c r="R113" s="16">
        <f t="shared" si="39"/>
        <v>1</v>
      </c>
      <c r="S113" s="16">
        <f t="shared" si="39"/>
        <v>1</v>
      </c>
      <c r="T113" s="16">
        <f t="shared" si="39"/>
        <v>1</v>
      </c>
      <c r="U113" s="16">
        <f t="shared" si="39"/>
        <v>1</v>
      </c>
      <c r="V113" s="16">
        <f t="shared" si="39"/>
        <v>1</v>
      </c>
      <c r="W113" s="16">
        <f t="shared" si="39"/>
        <v>1</v>
      </c>
      <c r="X113" s="16">
        <f t="shared" si="39"/>
        <v>1</v>
      </c>
      <c r="Y113" s="16">
        <f t="shared" si="39"/>
        <v>1</v>
      </c>
      <c r="Z113" s="16">
        <f t="shared" si="39"/>
        <v>1</v>
      </c>
      <c r="AA113" s="16">
        <f t="shared" si="39"/>
        <v>1</v>
      </c>
      <c r="AB113" s="16">
        <f t="shared" si="39"/>
        <v>1</v>
      </c>
      <c r="AC113" s="16">
        <f t="shared" si="34"/>
        <v>16</v>
      </c>
      <c r="AD113" s="15" t="str">
        <f t="shared" si="35"/>
        <v xml:space="preserve">Micronesia, Federated States of </v>
      </c>
    </row>
    <row r="114" spans="1:30" x14ac:dyDescent="0.2">
      <c r="A114" s="346" t="s">
        <v>1053</v>
      </c>
      <c r="B114" s="15" t="s">
        <v>1054</v>
      </c>
      <c r="C114" s="15" t="str">
        <f t="shared" si="32"/>
        <v>01001101010000––––––––––</v>
      </c>
      <c r="D114" s="16">
        <f t="shared" si="33"/>
        <v>24</v>
      </c>
      <c r="E114" s="16">
        <f t="shared" si="38"/>
        <v>1</v>
      </c>
      <c r="F114" s="16">
        <f t="shared" si="38"/>
        <v>1</v>
      </c>
      <c r="G114" s="16">
        <f t="shared" si="38"/>
        <v>1</v>
      </c>
      <c r="H114" s="16">
        <f t="shared" si="38"/>
        <v>1</v>
      </c>
      <c r="I114" s="16">
        <f t="shared" si="38"/>
        <v>0</v>
      </c>
      <c r="J114" s="16">
        <f t="shared" si="38"/>
        <v>1</v>
      </c>
      <c r="K114" s="16">
        <f t="shared" si="38"/>
        <v>1</v>
      </c>
      <c r="L114" s="16">
        <f t="shared" si="38"/>
        <v>1</v>
      </c>
      <c r="M114" s="16">
        <f t="shared" si="38"/>
        <v>0</v>
      </c>
      <c r="N114" s="16">
        <f t="shared" si="38"/>
        <v>1</v>
      </c>
      <c r="O114" s="16">
        <f t="shared" si="39"/>
        <v>1</v>
      </c>
      <c r="P114" s="16">
        <f t="shared" si="39"/>
        <v>1</v>
      </c>
      <c r="Q114" s="16">
        <f t="shared" si="39"/>
        <v>0</v>
      </c>
      <c r="R114" s="16">
        <f t="shared" si="39"/>
        <v>1</v>
      </c>
      <c r="S114" s="16">
        <f t="shared" si="39"/>
        <v>1</v>
      </c>
      <c r="T114" s="16">
        <f t="shared" si="39"/>
        <v>1</v>
      </c>
      <c r="U114" s="16">
        <f t="shared" si="39"/>
        <v>1</v>
      </c>
      <c r="V114" s="16">
        <f t="shared" si="39"/>
        <v>1</v>
      </c>
      <c r="W114" s="16">
        <f t="shared" si="39"/>
        <v>1</v>
      </c>
      <c r="X114" s="16">
        <f t="shared" si="39"/>
        <v>1</v>
      </c>
      <c r="Y114" s="16">
        <f t="shared" si="39"/>
        <v>1</v>
      </c>
      <c r="Z114" s="16">
        <f t="shared" si="39"/>
        <v>1</v>
      </c>
      <c r="AA114" s="16">
        <f t="shared" si="39"/>
        <v>1</v>
      </c>
      <c r="AB114" s="16">
        <f t="shared" si="39"/>
        <v>1</v>
      </c>
      <c r="AC114" s="16">
        <f t="shared" si="34"/>
        <v>21</v>
      </c>
      <c r="AD114" s="15" t="str">
        <f t="shared" si="35"/>
        <v xml:space="preserve">Monaco </v>
      </c>
    </row>
    <row r="115" spans="1:30" x14ac:dyDescent="0.2">
      <c r="A115" s="346" t="s">
        <v>1055</v>
      </c>
      <c r="B115" s="15" t="s">
        <v>1056</v>
      </c>
      <c r="C115" s="15" t="str">
        <f t="shared" si="32"/>
        <v>01101000001000––––––––––</v>
      </c>
      <c r="D115" s="16">
        <f t="shared" si="33"/>
        <v>24</v>
      </c>
      <c r="E115" s="16">
        <f t="shared" si="38"/>
        <v>1</v>
      </c>
      <c r="F115" s="16">
        <f t="shared" si="38"/>
        <v>1</v>
      </c>
      <c r="G115" s="16">
        <f t="shared" si="38"/>
        <v>0</v>
      </c>
      <c r="H115" s="16">
        <f t="shared" si="38"/>
        <v>1</v>
      </c>
      <c r="I115" s="16">
        <f t="shared" si="38"/>
        <v>0</v>
      </c>
      <c r="J115" s="16">
        <f t="shared" si="38"/>
        <v>0</v>
      </c>
      <c r="K115" s="16">
        <f t="shared" si="38"/>
        <v>1</v>
      </c>
      <c r="L115" s="16">
        <f t="shared" si="38"/>
        <v>0</v>
      </c>
      <c r="M115" s="16">
        <f t="shared" si="38"/>
        <v>0</v>
      </c>
      <c r="N115" s="16">
        <f t="shared" si="38"/>
        <v>0</v>
      </c>
      <c r="O115" s="16">
        <f t="shared" si="39"/>
        <v>0</v>
      </c>
      <c r="P115" s="16">
        <f t="shared" si="39"/>
        <v>1</v>
      </c>
      <c r="Q115" s="16">
        <f t="shared" si="39"/>
        <v>0</v>
      </c>
      <c r="R115" s="16">
        <f t="shared" si="39"/>
        <v>1</v>
      </c>
      <c r="S115" s="16">
        <f t="shared" si="39"/>
        <v>1</v>
      </c>
      <c r="T115" s="16">
        <f t="shared" si="39"/>
        <v>1</v>
      </c>
      <c r="U115" s="16">
        <f t="shared" si="39"/>
        <v>1</v>
      </c>
      <c r="V115" s="16">
        <f t="shared" si="39"/>
        <v>1</v>
      </c>
      <c r="W115" s="16">
        <f t="shared" si="39"/>
        <v>1</v>
      </c>
      <c r="X115" s="16">
        <f t="shared" si="39"/>
        <v>1</v>
      </c>
      <c r="Y115" s="16">
        <f t="shared" si="39"/>
        <v>1</v>
      </c>
      <c r="Z115" s="16">
        <f t="shared" si="39"/>
        <v>1</v>
      </c>
      <c r="AA115" s="16">
        <f t="shared" si="39"/>
        <v>1</v>
      </c>
      <c r="AB115" s="16">
        <f t="shared" si="39"/>
        <v>1</v>
      </c>
      <c r="AC115" s="16">
        <f t="shared" si="34"/>
        <v>16</v>
      </c>
      <c r="AD115" s="15" t="str">
        <f t="shared" si="35"/>
        <v xml:space="preserve">Mongolia </v>
      </c>
    </row>
    <row r="116" spans="1:30" x14ac:dyDescent="0.2">
      <c r="A116" s="346" t="s">
        <v>1057</v>
      </c>
      <c r="B116" s="15" t="s">
        <v>1058</v>
      </c>
      <c r="C116" s="15" t="str">
        <f t="shared" si="32"/>
        <v>000000100–––––––––––––––</v>
      </c>
      <c r="D116" s="16">
        <f t="shared" si="33"/>
        <v>24</v>
      </c>
      <c r="E116" s="16">
        <f t="shared" si="38"/>
        <v>1</v>
      </c>
      <c r="F116" s="16">
        <f t="shared" si="38"/>
        <v>0</v>
      </c>
      <c r="G116" s="16">
        <f t="shared" si="38"/>
        <v>1</v>
      </c>
      <c r="H116" s="16">
        <f t="shared" si="38"/>
        <v>1</v>
      </c>
      <c r="I116" s="16">
        <f t="shared" si="38"/>
        <v>1</v>
      </c>
      <c r="J116" s="16">
        <f t="shared" si="38"/>
        <v>0</v>
      </c>
      <c r="K116" s="16">
        <f t="shared" si="38"/>
        <v>0</v>
      </c>
      <c r="L116" s="16">
        <f t="shared" si="38"/>
        <v>0</v>
      </c>
      <c r="M116" s="16">
        <f t="shared" si="38"/>
        <v>0</v>
      </c>
      <c r="N116" s="16">
        <f t="shared" si="38"/>
        <v>1</v>
      </c>
      <c r="O116" s="16">
        <f t="shared" si="39"/>
        <v>1</v>
      </c>
      <c r="P116" s="16">
        <f t="shared" si="39"/>
        <v>1</v>
      </c>
      <c r="Q116" s="16">
        <f t="shared" si="39"/>
        <v>1</v>
      </c>
      <c r="R116" s="16">
        <f t="shared" si="39"/>
        <v>1</v>
      </c>
      <c r="S116" s="16">
        <f t="shared" si="39"/>
        <v>1</v>
      </c>
      <c r="T116" s="16">
        <f t="shared" si="39"/>
        <v>1</v>
      </c>
      <c r="U116" s="16">
        <f t="shared" si="39"/>
        <v>1</v>
      </c>
      <c r="V116" s="16">
        <f t="shared" si="39"/>
        <v>1</v>
      </c>
      <c r="W116" s="16">
        <f t="shared" si="39"/>
        <v>1</v>
      </c>
      <c r="X116" s="16">
        <f t="shared" si="39"/>
        <v>1</v>
      </c>
      <c r="Y116" s="16">
        <f t="shared" si="39"/>
        <v>1</v>
      </c>
      <c r="Z116" s="16">
        <f t="shared" si="39"/>
        <v>1</v>
      </c>
      <c r="AA116" s="16">
        <f t="shared" si="39"/>
        <v>1</v>
      </c>
      <c r="AB116" s="16">
        <f t="shared" si="39"/>
        <v>1</v>
      </c>
      <c r="AC116" s="16">
        <f t="shared" si="34"/>
        <v>19</v>
      </c>
      <c r="AD116" s="15" t="str">
        <f t="shared" si="35"/>
        <v xml:space="preserve">Morocco </v>
      </c>
    </row>
    <row r="117" spans="1:30" x14ac:dyDescent="0.2">
      <c r="A117" s="346" t="s">
        <v>1059</v>
      </c>
      <c r="B117" s="15" t="s">
        <v>1060</v>
      </c>
      <c r="C117" s="15" t="str">
        <f t="shared" si="32"/>
        <v>000000000110––––––––––––</v>
      </c>
      <c r="D117" s="16">
        <f t="shared" si="33"/>
        <v>24</v>
      </c>
      <c r="E117" s="16">
        <f t="shared" si="38"/>
        <v>1</v>
      </c>
      <c r="F117" s="16">
        <f t="shared" si="38"/>
        <v>0</v>
      </c>
      <c r="G117" s="16">
        <f t="shared" si="38"/>
        <v>1</v>
      </c>
      <c r="H117" s="16">
        <f t="shared" si="38"/>
        <v>1</v>
      </c>
      <c r="I117" s="16">
        <f t="shared" si="38"/>
        <v>1</v>
      </c>
      <c r="J117" s="16">
        <f t="shared" si="38"/>
        <v>0</v>
      </c>
      <c r="K117" s="16">
        <f t="shared" si="38"/>
        <v>1</v>
      </c>
      <c r="L117" s="16">
        <f t="shared" si="38"/>
        <v>0</v>
      </c>
      <c r="M117" s="16">
        <f t="shared" si="38"/>
        <v>0</v>
      </c>
      <c r="N117" s="16">
        <f t="shared" si="38"/>
        <v>1</v>
      </c>
      <c r="O117" s="16">
        <f t="shared" si="39"/>
        <v>0</v>
      </c>
      <c r="P117" s="16">
        <f t="shared" si="39"/>
        <v>1</v>
      </c>
      <c r="Q117" s="16">
        <f t="shared" si="39"/>
        <v>1</v>
      </c>
      <c r="R117" s="16">
        <f t="shared" si="39"/>
        <v>1</v>
      </c>
      <c r="S117" s="16">
        <f t="shared" si="39"/>
        <v>1</v>
      </c>
      <c r="T117" s="16">
        <f t="shared" si="39"/>
        <v>1</v>
      </c>
      <c r="U117" s="16">
        <f t="shared" si="39"/>
        <v>1</v>
      </c>
      <c r="V117" s="16">
        <f t="shared" si="39"/>
        <v>1</v>
      </c>
      <c r="W117" s="16">
        <f t="shared" si="39"/>
        <v>1</v>
      </c>
      <c r="X117" s="16">
        <f t="shared" si="39"/>
        <v>1</v>
      </c>
      <c r="Y117" s="16">
        <f t="shared" si="39"/>
        <v>1</v>
      </c>
      <c r="Z117" s="16">
        <f t="shared" si="39"/>
        <v>1</v>
      </c>
      <c r="AA117" s="16">
        <f t="shared" si="39"/>
        <v>1</v>
      </c>
      <c r="AB117" s="16">
        <f t="shared" si="39"/>
        <v>1</v>
      </c>
      <c r="AC117" s="16">
        <f t="shared" si="34"/>
        <v>19</v>
      </c>
      <c r="AD117" s="15" t="str">
        <f t="shared" si="35"/>
        <v xml:space="preserve">Mozambique </v>
      </c>
    </row>
    <row r="118" spans="1:30" x14ac:dyDescent="0.2">
      <c r="A118" s="346" t="s">
        <v>1061</v>
      </c>
      <c r="B118" s="15" t="s">
        <v>1062</v>
      </c>
      <c r="C118" s="15" t="str">
        <f t="shared" si="32"/>
        <v>011100000100––––––––––––</v>
      </c>
      <c r="D118" s="16">
        <f t="shared" si="33"/>
        <v>24</v>
      </c>
      <c r="E118" s="16">
        <f t="shared" si="38"/>
        <v>1</v>
      </c>
      <c r="F118" s="16">
        <f t="shared" si="38"/>
        <v>1</v>
      </c>
      <c r="G118" s="16">
        <f t="shared" si="38"/>
        <v>0</v>
      </c>
      <c r="H118" s="16">
        <f t="shared" si="38"/>
        <v>0</v>
      </c>
      <c r="I118" s="16">
        <f t="shared" si="38"/>
        <v>1</v>
      </c>
      <c r="J118" s="16">
        <f t="shared" si="38"/>
        <v>0</v>
      </c>
      <c r="K118" s="16">
        <f t="shared" si="38"/>
        <v>1</v>
      </c>
      <c r="L118" s="16">
        <f t="shared" si="38"/>
        <v>0</v>
      </c>
      <c r="M118" s="16">
        <f t="shared" si="38"/>
        <v>0</v>
      </c>
      <c r="N118" s="16">
        <f t="shared" si="38"/>
        <v>1</v>
      </c>
      <c r="O118" s="16">
        <f t="shared" si="39"/>
        <v>1</v>
      </c>
      <c r="P118" s="16">
        <f t="shared" si="39"/>
        <v>1</v>
      </c>
      <c r="Q118" s="16">
        <f t="shared" si="39"/>
        <v>1</v>
      </c>
      <c r="R118" s="16">
        <f t="shared" si="39"/>
        <v>1</v>
      </c>
      <c r="S118" s="16">
        <f t="shared" si="39"/>
        <v>1</v>
      </c>
      <c r="T118" s="16">
        <f t="shared" si="39"/>
        <v>1</v>
      </c>
      <c r="U118" s="16">
        <f t="shared" si="39"/>
        <v>1</v>
      </c>
      <c r="V118" s="16">
        <f t="shared" si="39"/>
        <v>1</v>
      </c>
      <c r="W118" s="16">
        <f t="shared" si="39"/>
        <v>1</v>
      </c>
      <c r="X118" s="16">
        <f t="shared" si="39"/>
        <v>1</v>
      </c>
      <c r="Y118" s="16">
        <f t="shared" si="39"/>
        <v>1</v>
      </c>
      <c r="Z118" s="16">
        <f t="shared" si="39"/>
        <v>1</v>
      </c>
      <c r="AA118" s="16">
        <f t="shared" si="39"/>
        <v>1</v>
      </c>
      <c r="AB118" s="16">
        <f t="shared" si="39"/>
        <v>1</v>
      </c>
      <c r="AC118" s="16">
        <f t="shared" si="34"/>
        <v>19</v>
      </c>
      <c r="AD118" s="15" t="str">
        <f t="shared" si="35"/>
        <v xml:space="preserve">Myanmar </v>
      </c>
    </row>
    <row r="119" spans="1:30" x14ac:dyDescent="0.2">
      <c r="A119" s="346" t="s">
        <v>1063</v>
      </c>
      <c r="B119" s="15" t="s">
        <v>1064</v>
      </c>
      <c r="C119" s="15" t="str">
        <f t="shared" si="32"/>
        <v>00100000000100––––––––––</v>
      </c>
      <c r="D119" s="16">
        <f t="shared" si="33"/>
        <v>24</v>
      </c>
      <c r="E119" s="16">
        <f t="shared" si="38"/>
        <v>1</v>
      </c>
      <c r="F119" s="16">
        <f t="shared" si="38"/>
        <v>0</v>
      </c>
      <c r="G119" s="16">
        <f t="shared" si="38"/>
        <v>0</v>
      </c>
      <c r="H119" s="16">
        <f t="shared" si="38"/>
        <v>1</v>
      </c>
      <c r="I119" s="16">
        <f t="shared" si="38"/>
        <v>1</v>
      </c>
      <c r="J119" s="16">
        <f t="shared" si="38"/>
        <v>0</v>
      </c>
      <c r="K119" s="16">
        <f t="shared" si="38"/>
        <v>1</v>
      </c>
      <c r="L119" s="16">
        <f t="shared" si="38"/>
        <v>0</v>
      </c>
      <c r="M119" s="16">
        <f t="shared" si="38"/>
        <v>0</v>
      </c>
      <c r="N119" s="16">
        <f t="shared" si="38"/>
        <v>0</v>
      </c>
      <c r="O119" s="16">
        <f t="shared" si="39"/>
        <v>1</v>
      </c>
      <c r="P119" s="16">
        <f t="shared" si="39"/>
        <v>0</v>
      </c>
      <c r="Q119" s="16">
        <f t="shared" si="39"/>
        <v>0</v>
      </c>
      <c r="R119" s="16">
        <f t="shared" si="39"/>
        <v>1</v>
      </c>
      <c r="S119" s="16">
        <f t="shared" si="39"/>
        <v>1</v>
      </c>
      <c r="T119" s="16">
        <f t="shared" si="39"/>
        <v>1</v>
      </c>
      <c r="U119" s="16">
        <f t="shared" si="39"/>
        <v>1</v>
      </c>
      <c r="V119" s="16">
        <f t="shared" si="39"/>
        <v>1</v>
      </c>
      <c r="W119" s="16">
        <f t="shared" si="39"/>
        <v>1</v>
      </c>
      <c r="X119" s="16">
        <f t="shared" si="39"/>
        <v>1</v>
      </c>
      <c r="Y119" s="16">
        <f t="shared" si="39"/>
        <v>1</v>
      </c>
      <c r="Z119" s="16">
        <f t="shared" si="39"/>
        <v>1</v>
      </c>
      <c r="AA119" s="16">
        <f t="shared" si="39"/>
        <v>1</v>
      </c>
      <c r="AB119" s="16">
        <f t="shared" si="39"/>
        <v>1</v>
      </c>
      <c r="AC119" s="16">
        <f t="shared" si="34"/>
        <v>16</v>
      </c>
      <c r="AD119" s="15" t="str">
        <f t="shared" si="35"/>
        <v xml:space="preserve">Namibia </v>
      </c>
    </row>
    <row r="120" spans="1:30" x14ac:dyDescent="0.2">
      <c r="A120" s="346" t="s">
        <v>1065</v>
      </c>
      <c r="B120" s="15" t="s">
        <v>1066</v>
      </c>
      <c r="C120" s="15" t="str">
        <f t="shared" si="32"/>
        <v>11001000101000––––––––––</v>
      </c>
      <c r="D120" s="16">
        <f t="shared" si="33"/>
        <v>24</v>
      </c>
      <c r="E120" s="16">
        <f t="shared" si="38"/>
        <v>0</v>
      </c>
      <c r="F120" s="16">
        <f t="shared" si="38"/>
        <v>1</v>
      </c>
      <c r="G120" s="16">
        <f t="shared" si="38"/>
        <v>1</v>
      </c>
      <c r="H120" s="16">
        <f t="shared" si="38"/>
        <v>1</v>
      </c>
      <c r="I120" s="16">
        <f t="shared" si="38"/>
        <v>0</v>
      </c>
      <c r="J120" s="16">
        <f t="shared" si="38"/>
        <v>0</v>
      </c>
      <c r="K120" s="16">
        <f t="shared" si="38"/>
        <v>1</v>
      </c>
      <c r="L120" s="16">
        <f t="shared" si="38"/>
        <v>0</v>
      </c>
      <c r="M120" s="16">
        <f t="shared" si="38"/>
        <v>1</v>
      </c>
      <c r="N120" s="16">
        <f t="shared" si="38"/>
        <v>0</v>
      </c>
      <c r="O120" s="16">
        <f t="shared" si="39"/>
        <v>0</v>
      </c>
      <c r="P120" s="16">
        <f t="shared" si="39"/>
        <v>1</v>
      </c>
      <c r="Q120" s="16">
        <f t="shared" si="39"/>
        <v>0</v>
      </c>
      <c r="R120" s="16">
        <f t="shared" si="39"/>
        <v>1</v>
      </c>
      <c r="S120" s="16">
        <f t="shared" si="39"/>
        <v>1</v>
      </c>
      <c r="T120" s="16">
        <f t="shared" si="39"/>
        <v>1</v>
      </c>
      <c r="U120" s="16">
        <f t="shared" si="39"/>
        <v>1</v>
      </c>
      <c r="V120" s="16">
        <f t="shared" si="39"/>
        <v>1</v>
      </c>
      <c r="W120" s="16">
        <f t="shared" si="39"/>
        <v>1</v>
      </c>
      <c r="X120" s="16">
        <f t="shared" si="39"/>
        <v>1</v>
      </c>
      <c r="Y120" s="16">
        <f t="shared" si="39"/>
        <v>1</v>
      </c>
      <c r="Z120" s="16">
        <f t="shared" si="39"/>
        <v>1</v>
      </c>
      <c r="AA120" s="16">
        <f t="shared" si="39"/>
        <v>1</v>
      </c>
      <c r="AB120" s="16">
        <f t="shared" si="39"/>
        <v>1</v>
      </c>
      <c r="AC120" s="16">
        <f t="shared" si="34"/>
        <v>17</v>
      </c>
      <c r="AD120" s="15" t="str">
        <f t="shared" si="35"/>
        <v xml:space="preserve">Nauru </v>
      </c>
    </row>
    <row r="121" spans="1:30" x14ac:dyDescent="0.2">
      <c r="A121" s="346" t="s">
        <v>1067</v>
      </c>
      <c r="B121" s="15" t="s">
        <v>1068</v>
      </c>
      <c r="C121" s="15" t="str">
        <f t="shared" si="32"/>
        <v>011100001010––––––––––––</v>
      </c>
      <c r="D121" s="16">
        <f t="shared" si="33"/>
        <v>24</v>
      </c>
      <c r="E121" s="16">
        <f t="shared" si="38"/>
        <v>1</v>
      </c>
      <c r="F121" s="16">
        <f t="shared" si="38"/>
        <v>1</v>
      </c>
      <c r="G121" s="16">
        <f t="shared" si="38"/>
        <v>0</v>
      </c>
      <c r="H121" s="16">
        <f t="shared" si="38"/>
        <v>0</v>
      </c>
      <c r="I121" s="16">
        <f t="shared" si="38"/>
        <v>1</v>
      </c>
      <c r="J121" s="16">
        <f t="shared" si="38"/>
        <v>0</v>
      </c>
      <c r="K121" s="16">
        <f t="shared" si="38"/>
        <v>1</v>
      </c>
      <c r="L121" s="16">
        <f t="shared" si="38"/>
        <v>0</v>
      </c>
      <c r="M121" s="16">
        <f t="shared" si="38"/>
        <v>1</v>
      </c>
      <c r="N121" s="16">
        <f t="shared" si="38"/>
        <v>0</v>
      </c>
      <c r="O121" s="16">
        <f t="shared" si="39"/>
        <v>0</v>
      </c>
      <c r="P121" s="16">
        <f t="shared" si="39"/>
        <v>1</v>
      </c>
      <c r="Q121" s="16">
        <f t="shared" si="39"/>
        <v>1</v>
      </c>
      <c r="R121" s="16">
        <f t="shared" si="39"/>
        <v>1</v>
      </c>
      <c r="S121" s="16">
        <f t="shared" si="39"/>
        <v>1</v>
      </c>
      <c r="T121" s="16">
        <f t="shared" si="39"/>
        <v>1</v>
      </c>
      <c r="U121" s="16">
        <f t="shared" si="39"/>
        <v>1</v>
      </c>
      <c r="V121" s="16">
        <f t="shared" si="39"/>
        <v>1</v>
      </c>
      <c r="W121" s="16">
        <f t="shared" si="39"/>
        <v>1</v>
      </c>
      <c r="X121" s="16">
        <f t="shared" si="39"/>
        <v>1</v>
      </c>
      <c r="Y121" s="16">
        <f t="shared" si="39"/>
        <v>1</v>
      </c>
      <c r="Z121" s="16">
        <f t="shared" si="39"/>
        <v>1</v>
      </c>
      <c r="AA121" s="16">
        <f t="shared" si="39"/>
        <v>1</v>
      </c>
      <c r="AB121" s="16">
        <f t="shared" si="39"/>
        <v>1</v>
      </c>
      <c r="AC121" s="16">
        <f t="shared" si="34"/>
        <v>18</v>
      </c>
      <c r="AD121" s="15" t="str">
        <f t="shared" si="35"/>
        <v xml:space="preserve">Nepal </v>
      </c>
    </row>
    <row r="122" spans="1:30" x14ac:dyDescent="0.2">
      <c r="A122" s="346" t="s">
        <v>1069</v>
      </c>
      <c r="B122" s="15" t="s">
        <v>1070</v>
      </c>
      <c r="C122" s="15" t="str">
        <f t="shared" si="32"/>
        <v>010010000–––––––––––––––</v>
      </c>
      <c r="D122" s="16">
        <f t="shared" si="33"/>
        <v>24</v>
      </c>
      <c r="E122" s="16">
        <f t="shared" ref="E122:N131" si="40">IF(OR(MID($AF$1,E$1,1)=MID($C122,E$1,1),MID($C122,E$1,1)="–"),1,0)</f>
        <v>1</v>
      </c>
      <c r="F122" s="16">
        <f t="shared" si="40"/>
        <v>1</v>
      </c>
      <c r="G122" s="16">
        <f t="shared" si="40"/>
        <v>1</v>
      </c>
      <c r="H122" s="16">
        <f t="shared" si="40"/>
        <v>1</v>
      </c>
      <c r="I122" s="16">
        <f t="shared" si="40"/>
        <v>0</v>
      </c>
      <c r="J122" s="16">
        <f t="shared" si="40"/>
        <v>0</v>
      </c>
      <c r="K122" s="16">
        <f t="shared" si="40"/>
        <v>1</v>
      </c>
      <c r="L122" s="16">
        <f t="shared" si="40"/>
        <v>0</v>
      </c>
      <c r="M122" s="16">
        <f t="shared" si="40"/>
        <v>0</v>
      </c>
      <c r="N122" s="16">
        <f t="shared" si="40"/>
        <v>1</v>
      </c>
      <c r="O122" s="16">
        <f t="shared" ref="O122:AB131" si="41">IF(OR(MID($AF$1,O$1,1)=MID($C122,O$1,1),MID($C122,O$1,1)="–"),1,0)</f>
        <v>1</v>
      </c>
      <c r="P122" s="16">
        <f t="shared" si="41"/>
        <v>1</v>
      </c>
      <c r="Q122" s="16">
        <f t="shared" si="41"/>
        <v>1</v>
      </c>
      <c r="R122" s="16">
        <f t="shared" si="41"/>
        <v>1</v>
      </c>
      <c r="S122" s="16">
        <f t="shared" si="41"/>
        <v>1</v>
      </c>
      <c r="T122" s="16">
        <f t="shared" si="41"/>
        <v>1</v>
      </c>
      <c r="U122" s="16">
        <f t="shared" si="41"/>
        <v>1</v>
      </c>
      <c r="V122" s="16">
        <f t="shared" si="41"/>
        <v>1</v>
      </c>
      <c r="W122" s="16">
        <f t="shared" si="41"/>
        <v>1</v>
      </c>
      <c r="X122" s="16">
        <f t="shared" si="41"/>
        <v>1</v>
      </c>
      <c r="Y122" s="16">
        <f t="shared" si="41"/>
        <v>1</v>
      </c>
      <c r="Z122" s="16">
        <f t="shared" si="41"/>
        <v>1</v>
      </c>
      <c r="AA122" s="16">
        <f t="shared" si="41"/>
        <v>1</v>
      </c>
      <c r="AB122" s="16">
        <f t="shared" si="41"/>
        <v>1</v>
      </c>
      <c r="AC122" s="16">
        <f t="shared" si="34"/>
        <v>20</v>
      </c>
      <c r="AD122" s="15" t="str">
        <f t="shared" si="35"/>
        <v xml:space="preserve">Netherlands, Kingdom of the </v>
      </c>
    </row>
    <row r="123" spans="1:30" x14ac:dyDescent="0.2">
      <c r="A123" s="346" t="s">
        <v>1071</v>
      </c>
      <c r="B123" s="15" t="s">
        <v>1072</v>
      </c>
      <c r="C123" s="15" t="str">
        <f t="shared" si="32"/>
        <v>110010000–––––––––––––––</v>
      </c>
      <c r="D123" s="16">
        <f t="shared" si="33"/>
        <v>24</v>
      </c>
      <c r="E123" s="16">
        <f t="shared" si="40"/>
        <v>0</v>
      </c>
      <c r="F123" s="16">
        <f t="shared" si="40"/>
        <v>1</v>
      </c>
      <c r="G123" s="16">
        <f t="shared" si="40"/>
        <v>1</v>
      </c>
      <c r="H123" s="16">
        <f t="shared" si="40"/>
        <v>1</v>
      </c>
      <c r="I123" s="16">
        <f t="shared" si="40"/>
        <v>0</v>
      </c>
      <c r="J123" s="16">
        <f t="shared" si="40"/>
        <v>0</v>
      </c>
      <c r="K123" s="16">
        <f t="shared" si="40"/>
        <v>1</v>
      </c>
      <c r="L123" s="16">
        <f t="shared" si="40"/>
        <v>0</v>
      </c>
      <c r="M123" s="16">
        <f t="shared" si="40"/>
        <v>0</v>
      </c>
      <c r="N123" s="16">
        <f t="shared" si="40"/>
        <v>1</v>
      </c>
      <c r="O123" s="16">
        <f t="shared" si="41"/>
        <v>1</v>
      </c>
      <c r="P123" s="16">
        <f t="shared" si="41"/>
        <v>1</v>
      </c>
      <c r="Q123" s="16">
        <f t="shared" si="41"/>
        <v>1</v>
      </c>
      <c r="R123" s="16">
        <f t="shared" si="41"/>
        <v>1</v>
      </c>
      <c r="S123" s="16">
        <f t="shared" si="41"/>
        <v>1</v>
      </c>
      <c r="T123" s="16">
        <f t="shared" si="41"/>
        <v>1</v>
      </c>
      <c r="U123" s="16">
        <f t="shared" si="41"/>
        <v>1</v>
      </c>
      <c r="V123" s="16">
        <f t="shared" si="41"/>
        <v>1</v>
      </c>
      <c r="W123" s="16">
        <f t="shared" si="41"/>
        <v>1</v>
      </c>
      <c r="X123" s="16">
        <f t="shared" si="41"/>
        <v>1</v>
      </c>
      <c r="Y123" s="16">
        <f t="shared" si="41"/>
        <v>1</v>
      </c>
      <c r="Z123" s="16">
        <f t="shared" si="41"/>
        <v>1</v>
      </c>
      <c r="AA123" s="16">
        <f t="shared" si="41"/>
        <v>1</v>
      </c>
      <c r="AB123" s="16">
        <f t="shared" si="41"/>
        <v>1</v>
      </c>
      <c r="AC123" s="16">
        <f t="shared" si="34"/>
        <v>19</v>
      </c>
      <c r="AD123" s="15" t="str">
        <f t="shared" si="35"/>
        <v xml:space="preserve">New Zealand </v>
      </c>
    </row>
    <row r="124" spans="1:30" x14ac:dyDescent="0.2">
      <c r="A124" s="346" t="s">
        <v>1073</v>
      </c>
      <c r="B124" s="15" t="s">
        <v>1074</v>
      </c>
      <c r="C124" s="15" t="str">
        <f t="shared" si="32"/>
        <v>000011000000––––––––––––</v>
      </c>
      <c r="D124" s="16">
        <f t="shared" si="33"/>
        <v>24</v>
      </c>
      <c r="E124" s="16">
        <f t="shared" si="40"/>
        <v>1</v>
      </c>
      <c r="F124" s="16">
        <f t="shared" si="40"/>
        <v>0</v>
      </c>
      <c r="G124" s="16">
        <f t="shared" si="40"/>
        <v>1</v>
      </c>
      <c r="H124" s="16">
        <f t="shared" si="40"/>
        <v>1</v>
      </c>
      <c r="I124" s="16">
        <f t="shared" si="40"/>
        <v>0</v>
      </c>
      <c r="J124" s="16">
        <f t="shared" si="40"/>
        <v>1</v>
      </c>
      <c r="K124" s="16">
        <f t="shared" si="40"/>
        <v>1</v>
      </c>
      <c r="L124" s="16">
        <f t="shared" si="40"/>
        <v>0</v>
      </c>
      <c r="M124" s="16">
        <f t="shared" si="40"/>
        <v>0</v>
      </c>
      <c r="N124" s="16">
        <f t="shared" si="40"/>
        <v>0</v>
      </c>
      <c r="O124" s="16">
        <f t="shared" si="41"/>
        <v>1</v>
      </c>
      <c r="P124" s="16">
        <f t="shared" si="41"/>
        <v>1</v>
      </c>
      <c r="Q124" s="16">
        <f t="shared" si="41"/>
        <v>1</v>
      </c>
      <c r="R124" s="16">
        <f t="shared" si="41"/>
        <v>1</v>
      </c>
      <c r="S124" s="16">
        <f t="shared" si="41"/>
        <v>1</v>
      </c>
      <c r="T124" s="16">
        <f t="shared" si="41"/>
        <v>1</v>
      </c>
      <c r="U124" s="16">
        <f t="shared" si="41"/>
        <v>1</v>
      </c>
      <c r="V124" s="16">
        <f t="shared" si="41"/>
        <v>1</v>
      </c>
      <c r="W124" s="16">
        <f t="shared" si="41"/>
        <v>1</v>
      </c>
      <c r="X124" s="16">
        <f t="shared" si="41"/>
        <v>1</v>
      </c>
      <c r="Y124" s="16">
        <f t="shared" si="41"/>
        <v>1</v>
      </c>
      <c r="Z124" s="16">
        <f t="shared" si="41"/>
        <v>1</v>
      </c>
      <c r="AA124" s="16">
        <f t="shared" si="41"/>
        <v>1</v>
      </c>
      <c r="AB124" s="16">
        <f t="shared" si="41"/>
        <v>1</v>
      </c>
      <c r="AC124" s="16">
        <f t="shared" si="34"/>
        <v>19</v>
      </c>
      <c r="AD124" s="15" t="str">
        <f t="shared" si="35"/>
        <v xml:space="preserve">Nicaragua </v>
      </c>
    </row>
    <row r="125" spans="1:30" x14ac:dyDescent="0.2">
      <c r="A125" s="346" t="s">
        <v>1075</v>
      </c>
      <c r="B125" s="15" t="s">
        <v>1076</v>
      </c>
      <c r="C125" s="15" t="str">
        <f t="shared" si="32"/>
        <v>000001100010––––––––––––</v>
      </c>
      <c r="D125" s="16">
        <f t="shared" si="33"/>
        <v>24</v>
      </c>
      <c r="E125" s="16">
        <f t="shared" si="40"/>
        <v>1</v>
      </c>
      <c r="F125" s="16">
        <f t="shared" si="40"/>
        <v>0</v>
      </c>
      <c r="G125" s="16">
        <f t="shared" si="40"/>
        <v>1</v>
      </c>
      <c r="H125" s="16">
        <f t="shared" si="40"/>
        <v>1</v>
      </c>
      <c r="I125" s="16">
        <f t="shared" si="40"/>
        <v>1</v>
      </c>
      <c r="J125" s="16">
        <f t="shared" si="40"/>
        <v>1</v>
      </c>
      <c r="K125" s="16">
        <f t="shared" si="40"/>
        <v>0</v>
      </c>
      <c r="L125" s="16">
        <f t="shared" si="40"/>
        <v>0</v>
      </c>
      <c r="M125" s="16">
        <f t="shared" si="40"/>
        <v>0</v>
      </c>
      <c r="N125" s="16">
        <f t="shared" si="40"/>
        <v>0</v>
      </c>
      <c r="O125" s="16">
        <f t="shared" si="41"/>
        <v>0</v>
      </c>
      <c r="P125" s="16">
        <f t="shared" si="41"/>
        <v>1</v>
      </c>
      <c r="Q125" s="16">
        <f t="shared" si="41"/>
        <v>1</v>
      </c>
      <c r="R125" s="16">
        <f t="shared" si="41"/>
        <v>1</v>
      </c>
      <c r="S125" s="16">
        <f t="shared" si="41"/>
        <v>1</v>
      </c>
      <c r="T125" s="16">
        <f t="shared" si="41"/>
        <v>1</v>
      </c>
      <c r="U125" s="16">
        <f t="shared" si="41"/>
        <v>1</v>
      </c>
      <c r="V125" s="16">
        <f t="shared" si="41"/>
        <v>1</v>
      </c>
      <c r="W125" s="16">
        <f t="shared" si="41"/>
        <v>1</v>
      </c>
      <c r="X125" s="16">
        <f t="shared" si="41"/>
        <v>1</v>
      </c>
      <c r="Y125" s="16">
        <f t="shared" si="41"/>
        <v>1</v>
      </c>
      <c r="Z125" s="16">
        <f t="shared" si="41"/>
        <v>1</v>
      </c>
      <c r="AA125" s="16">
        <f t="shared" si="41"/>
        <v>1</v>
      </c>
      <c r="AB125" s="16">
        <f t="shared" si="41"/>
        <v>1</v>
      </c>
      <c r="AC125" s="16">
        <f t="shared" si="34"/>
        <v>18</v>
      </c>
      <c r="AD125" s="15" t="str">
        <f t="shared" si="35"/>
        <v xml:space="preserve">Niger </v>
      </c>
    </row>
    <row r="126" spans="1:30" x14ac:dyDescent="0.2">
      <c r="A126" s="346" t="s">
        <v>1077</v>
      </c>
      <c r="B126" s="15" t="s">
        <v>1078</v>
      </c>
      <c r="C126" s="15" t="str">
        <f t="shared" si="32"/>
        <v>000001100100––––––––––––</v>
      </c>
      <c r="D126" s="16">
        <f t="shared" si="33"/>
        <v>24</v>
      </c>
      <c r="E126" s="16">
        <f t="shared" si="40"/>
        <v>1</v>
      </c>
      <c r="F126" s="16">
        <f t="shared" si="40"/>
        <v>0</v>
      </c>
      <c r="G126" s="16">
        <f t="shared" si="40"/>
        <v>1</v>
      </c>
      <c r="H126" s="16">
        <f t="shared" si="40"/>
        <v>1</v>
      </c>
      <c r="I126" s="16">
        <f t="shared" si="40"/>
        <v>1</v>
      </c>
      <c r="J126" s="16">
        <f t="shared" si="40"/>
        <v>1</v>
      </c>
      <c r="K126" s="16">
        <f t="shared" si="40"/>
        <v>0</v>
      </c>
      <c r="L126" s="16">
        <f t="shared" si="40"/>
        <v>0</v>
      </c>
      <c r="M126" s="16">
        <f t="shared" si="40"/>
        <v>0</v>
      </c>
      <c r="N126" s="16">
        <f t="shared" si="40"/>
        <v>1</v>
      </c>
      <c r="O126" s="16">
        <f t="shared" si="41"/>
        <v>1</v>
      </c>
      <c r="P126" s="16">
        <f t="shared" si="41"/>
        <v>1</v>
      </c>
      <c r="Q126" s="16">
        <f t="shared" si="41"/>
        <v>1</v>
      </c>
      <c r="R126" s="16">
        <f t="shared" si="41"/>
        <v>1</v>
      </c>
      <c r="S126" s="16">
        <f t="shared" si="41"/>
        <v>1</v>
      </c>
      <c r="T126" s="16">
        <f t="shared" si="41"/>
        <v>1</v>
      </c>
      <c r="U126" s="16">
        <f t="shared" si="41"/>
        <v>1</v>
      </c>
      <c r="V126" s="16">
        <f t="shared" si="41"/>
        <v>1</v>
      </c>
      <c r="W126" s="16">
        <f t="shared" si="41"/>
        <v>1</v>
      </c>
      <c r="X126" s="16">
        <f t="shared" si="41"/>
        <v>1</v>
      </c>
      <c r="Y126" s="16">
        <f t="shared" si="41"/>
        <v>1</v>
      </c>
      <c r="Z126" s="16">
        <f t="shared" si="41"/>
        <v>1</v>
      </c>
      <c r="AA126" s="16">
        <f t="shared" si="41"/>
        <v>1</v>
      </c>
      <c r="AB126" s="16">
        <f t="shared" si="41"/>
        <v>1</v>
      </c>
      <c r="AC126" s="16">
        <f t="shared" si="34"/>
        <v>20</v>
      </c>
      <c r="AD126" s="15" t="str">
        <f t="shared" si="35"/>
        <v xml:space="preserve">Nigeria </v>
      </c>
    </row>
    <row r="127" spans="1:30" x14ac:dyDescent="0.2">
      <c r="A127" s="346" t="s">
        <v>1079</v>
      </c>
      <c r="B127" s="15" t="s">
        <v>1080</v>
      </c>
      <c r="C127" s="15" t="str">
        <f t="shared" si="32"/>
        <v>010001111–––––––––––––––</v>
      </c>
      <c r="D127" s="16">
        <f t="shared" si="33"/>
        <v>24</v>
      </c>
      <c r="E127" s="16">
        <f t="shared" si="40"/>
        <v>1</v>
      </c>
      <c r="F127" s="16">
        <f t="shared" si="40"/>
        <v>1</v>
      </c>
      <c r="G127" s="16">
        <f t="shared" si="40"/>
        <v>1</v>
      </c>
      <c r="H127" s="16">
        <f t="shared" si="40"/>
        <v>1</v>
      </c>
      <c r="I127" s="16">
        <f t="shared" si="40"/>
        <v>1</v>
      </c>
      <c r="J127" s="16">
        <f t="shared" si="40"/>
        <v>1</v>
      </c>
      <c r="K127" s="16">
        <f t="shared" si="40"/>
        <v>0</v>
      </c>
      <c r="L127" s="16">
        <f t="shared" si="40"/>
        <v>1</v>
      </c>
      <c r="M127" s="16">
        <f t="shared" si="40"/>
        <v>1</v>
      </c>
      <c r="N127" s="16">
        <f t="shared" si="40"/>
        <v>1</v>
      </c>
      <c r="O127" s="16">
        <f t="shared" si="41"/>
        <v>1</v>
      </c>
      <c r="P127" s="16">
        <f t="shared" si="41"/>
        <v>1</v>
      </c>
      <c r="Q127" s="16">
        <f t="shared" si="41"/>
        <v>1</v>
      </c>
      <c r="R127" s="16">
        <f t="shared" si="41"/>
        <v>1</v>
      </c>
      <c r="S127" s="16">
        <f t="shared" si="41"/>
        <v>1</v>
      </c>
      <c r="T127" s="16">
        <f t="shared" si="41"/>
        <v>1</v>
      </c>
      <c r="U127" s="16">
        <f t="shared" si="41"/>
        <v>1</v>
      </c>
      <c r="V127" s="16">
        <f t="shared" si="41"/>
        <v>1</v>
      </c>
      <c r="W127" s="16">
        <f t="shared" si="41"/>
        <v>1</v>
      </c>
      <c r="X127" s="16">
        <f t="shared" si="41"/>
        <v>1</v>
      </c>
      <c r="Y127" s="16">
        <f t="shared" si="41"/>
        <v>1</v>
      </c>
      <c r="Z127" s="16">
        <f t="shared" si="41"/>
        <v>1</v>
      </c>
      <c r="AA127" s="16">
        <f t="shared" si="41"/>
        <v>1</v>
      </c>
      <c r="AB127" s="16">
        <f t="shared" si="41"/>
        <v>1</v>
      </c>
      <c r="AC127" s="16">
        <f t="shared" si="34"/>
        <v>23</v>
      </c>
      <c r="AD127" s="15" t="str">
        <f t="shared" si="35"/>
        <v xml:space="preserve">Norway </v>
      </c>
    </row>
    <row r="128" spans="1:30" x14ac:dyDescent="0.2">
      <c r="A128" s="346" t="s">
        <v>1081</v>
      </c>
      <c r="B128" s="15" t="s">
        <v>1082</v>
      </c>
      <c r="C128" s="15" t="str">
        <f t="shared" si="32"/>
        <v>01110000110000––––––––––</v>
      </c>
      <c r="D128" s="16">
        <f t="shared" si="33"/>
        <v>24</v>
      </c>
      <c r="E128" s="16">
        <f t="shared" si="40"/>
        <v>1</v>
      </c>
      <c r="F128" s="16">
        <f t="shared" si="40"/>
        <v>1</v>
      </c>
      <c r="G128" s="16">
        <f t="shared" si="40"/>
        <v>0</v>
      </c>
      <c r="H128" s="16">
        <f t="shared" si="40"/>
        <v>0</v>
      </c>
      <c r="I128" s="16">
        <f t="shared" si="40"/>
        <v>1</v>
      </c>
      <c r="J128" s="16">
        <f t="shared" si="40"/>
        <v>0</v>
      </c>
      <c r="K128" s="16">
        <f t="shared" si="40"/>
        <v>1</v>
      </c>
      <c r="L128" s="16">
        <f t="shared" si="40"/>
        <v>0</v>
      </c>
      <c r="M128" s="16">
        <f t="shared" si="40"/>
        <v>1</v>
      </c>
      <c r="N128" s="16">
        <f t="shared" si="40"/>
        <v>1</v>
      </c>
      <c r="O128" s="16">
        <f t="shared" si="41"/>
        <v>1</v>
      </c>
      <c r="P128" s="16">
        <f t="shared" si="41"/>
        <v>1</v>
      </c>
      <c r="Q128" s="16">
        <f t="shared" si="41"/>
        <v>0</v>
      </c>
      <c r="R128" s="16">
        <f t="shared" si="41"/>
        <v>1</v>
      </c>
      <c r="S128" s="16">
        <f t="shared" si="41"/>
        <v>1</v>
      </c>
      <c r="T128" s="16">
        <f t="shared" si="41"/>
        <v>1</v>
      </c>
      <c r="U128" s="16">
        <f t="shared" si="41"/>
        <v>1</v>
      </c>
      <c r="V128" s="16">
        <f t="shared" si="41"/>
        <v>1</v>
      </c>
      <c r="W128" s="16">
        <f t="shared" si="41"/>
        <v>1</v>
      </c>
      <c r="X128" s="16">
        <f t="shared" si="41"/>
        <v>1</v>
      </c>
      <c r="Y128" s="16">
        <f t="shared" si="41"/>
        <v>1</v>
      </c>
      <c r="Z128" s="16">
        <f t="shared" si="41"/>
        <v>1</v>
      </c>
      <c r="AA128" s="16">
        <f t="shared" si="41"/>
        <v>1</v>
      </c>
      <c r="AB128" s="16">
        <f t="shared" si="41"/>
        <v>1</v>
      </c>
      <c r="AC128" s="16">
        <f t="shared" si="34"/>
        <v>19</v>
      </c>
      <c r="AD128" s="15" t="str">
        <f t="shared" si="35"/>
        <v xml:space="preserve">Oman </v>
      </c>
    </row>
    <row r="129" spans="1:30" x14ac:dyDescent="0.2">
      <c r="A129" s="346" t="s">
        <v>1083</v>
      </c>
      <c r="B129" s="15" t="s">
        <v>1084</v>
      </c>
      <c r="C129" s="15" t="str">
        <f t="shared" si="32"/>
        <v>011101100–––––––––––––––</v>
      </c>
      <c r="D129" s="16">
        <f t="shared" si="33"/>
        <v>24</v>
      </c>
      <c r="E129" s="16">
        <f t="shared" si="40"/>
        <v>1</v>
      </c>
      <c r="F129" s="16">
        <f t="shared" si="40"/>
        <v>1</v>
      </c>
      <c r="G129" s="16">
        <f t="shared" si="40"/>
        <v>0</v>
      </c>
      <c r="H129" s="16">
        <f t="shared" si="40"/>
        <v>0</v>
      </c>
      <c r="I129" s="16">
        <f t="shared" si="40"/>
        <v>1</v>
      </c>
      <c r="J129" s="16">
        <f t="shared" si="40"/>
        <v>1</v>
      </c>
      <c r="K129" s="16">
        <f t="shared" si="40"/>
        <v>0</v>
      </c>
      <c r="L129" s="16">
        <f t="shared" si="40"/>
        <v>0</v>
      </c>
      <c r="M129" s="16">
        <f t="shared" si="40"/>
        <v>0</v>
      </c>
      <c r="N129" s="16">
        <f t="shared" si="40"/>
        <v>1</v>
      </c>
      <c r="O129" s="16">
        <f t="shared" si="41"/>
        <v>1</v>
      </c>
      <c r="P129" s="16">
        <f t="shared" si="41"/>
        <v>1</v>
      </c>
      <c r="Q129" s="16">
        <f t="shared" si="41"/>
        <v>1</v>
      </c>
      <c r="R129" s="16">
        <f t="shared" si="41"/>
        <v>1</v>
      </c>
      <c r="S129" s="16">
        <f t="shared" si="41"/>
        <v>1</v>
      </c>
      <c r="T129" s="16">
        <f t="shared" si="41"/>
        <v>1</v>
      </c>
      <c r="U129" s="16">
        <f t="shared" si="41"/>
        <v>1</v>
      </c>
      <c r="V129" s="16">
        <f t="shared" si="41"/>
        <v>1</v>
      </c>
      <c r="W129" s="16">
        <f t="shared" si="41"/>
        <v>1</v>
      </c>
      <c r="X129" s="16">
        <f t="shared" si="41"/>
        <v>1</v>
      </c>
      <c r="Y129" s="16">
        <f t="shared" si="41"/>
        <v>1</v>
      </c>
      <c r="Z129" s="16">
        <f t="shared" si="41"/>
        <v>1</v>
      </c>
      <c r="AA129" s="16">
        <f t="shared" si="41"/>
        <v>1</v>
      </c>
      <c r="AB129" s="16">
        <f t="shared" si="41"/>
        <v>1</v>
      </c>
      <c r="AC129" s="16">
        <f t="shared" si="34"/>
        <v>19</v>
      </c>
      <c r="AD129" s="15" t="str">
        <f t="shared" si="35"/>
        <v xml:space="preserve">Pakistan </v>
      </c>
    </row>
    <row r="130" spans="1:30" x14ac:dyDescent="0.2">
      <c r="A130" s="346" t="s">
        <v>1085</v>
      </c>
      <c r="B130" s="15" t="s">
        <v>1086</v>
      </c>
      <c r="C130" s="15" t="str">
        <f t="shared" ref="C130:C161" si="42">SUBSTITUTE(B130," ","")</f>
        <v>01101000010000––––––––––</v>
      </c>
      <c r="D130" s="16">
        <f t="shared" ref="D130:D161" si="43">LEN(C130)</f>
        <v>24</v>
      </c>
      <c r="E130" s="16">
        <f t="shared" si="40"/>
        <v>1</v>
      </c>
      <c r="F130" s="16">
        <f t="shared" si="40"/>
        <v>1</v>
      </c>
      <c r="G130" s="16">
        <f t="shared" si="40"/>
        <v>0</v>
      </c>
      <c r="H130" s="16">
        <f t="shared" si="40"/>
        <v>1</v>
      </c>
      <c r="I130" s="16">
        <f t="shared" si="40"/>
        <v>0</v>
      </c>
      <c r="J130" s="16">
        <f t="shared" si="40"/>
        <v>0</v>
      </c>
      <c r="K130" s="16">
        <f t="shared" si="40"/>
        <v>1</v>
      </c>
      <c r="L130" s="16">
        <f t="shared" si="40"/>
        <v>0</v>
      </c>
      <c r="M130" s="16">
        <f t="shared" si="40"/>
        <v>0</v>
      </c>
      <c r="N130" s="16">
        <f t="shared" si="40"/>
        <v>1</v>
      </c>
      <c r="O130" s="16">
        <f t="shared" si="41"/>
        <v>1</v>
      </c>
      <c r="P130" s="16">
        <f t="shared" si="41"/>
        <v>1</v>
      </c>
      <c r="Q130" s="16">
        <f t="shared" si="41"/>
        <v>0</v>
      </c>
      <c r="R130" s="16">
        <f t="shared" si="41"/>
        <v>1</v>
      </c>
      <c r="S130" s="16">
        <f t="shared" si="41"/>
        <v>1</v>
      </c>
      <c r="T130" s="16">
        <f t="shared" si="41"/>
        <v>1</v>
      </c>
      <c r="U130" s="16">
        <f t="shared" si="41"/>
        <v>1</v>
      </c>
      <c r="V130" s="16">
        <f t="shared" si="41"/>
        <v>1</v>
      </c>
      <c r="W130" s="16">
        <f t="shared" si="41"/>
        <v>1</v>
      </c>
      <c r="X130" s="16">
        <f t="shared" si="41"/>
        <v>1</v>
      </c>
      <c r="Y130" s="16">
        <f t="shared" si="41"/>
        <v>1</v>
      </c>
      <c r="Z130" s="16">
        <f t="shared" si="41"/>
        <v>1</v>
      </c>
      <c r="AA130" s="16">
        <f t="shared" si="41"/>
        <v>1</v>
      </c>
      <c r="AB130" s="16">
        <f t="shared" si="41"/>
        <v>1</v>
      </c>
      <c r="AC130" s="16">
        <f t="shared" ref="AC130:AC161" si="44">SUM(E130:AB130)</f>
        <v>18</v>
      </c>
      <c r="AD130" s="15" t="str">
        <f t="shared" ref="AD130:AD161" si="45">A130</f>
        <v xml:space="preserve">Palau </v>
      </c>
    </row>
    <row r="131" spans="1:30" x14ac:dyDescent="0.2">
      <c r="A131" s="346" t="s">
        <v>1087</v>
      </c>
      <c r="B131" s="15" t="s">
        <v>1088</v>
      </c>
      <c r="C131" s="15" t="str">
        <f t="shared" si="42"/>
        <v>000011000010––––––––––––</v>
      </c>
      <c r="D131" s="16">
        <f t="shared" si="43"/>
        <v>24</v>
      </c>
      <c r="E131" s="16">
        <f t="shared" si="40"/>
        <v>1</v>
      </c>
      <c r="F131" s="16">
        <f t="shared" si="40"/>
        <v>0</v>
      </c>
      <c r="G131" s="16">
        <f t="shared" si="40"/>
        <v>1</v>
      </c>
      <c r="H131" s="16">
        <f t="shared" si="40"/>
        <v>1</v>
      </c>
      <c r="I131" s="16">
        <f t="shared" si="40"/>
        <v>0</v>
      </c>
      <c r="J131" s="16">
        <f t="shared" si="40"/>
        <v>1</v>
      </c>
      <c r="K131" s="16">
        <f t="shared" si="40"/>
        <v>1</v>
      </c>
      <c r="L131" s="16">
        <f t="shared" si="40"/>
        <v>0</v>
      </c>
      <c r="M131" s="16">
        <f t="shared" si="40"/>
        <v>0</v>
      </c>
      <c r="N131" s="16">
        <f t="shared" si="40"/>
        <v>0</v>
      </c>
      <c r="O131" s="16">
        <f t="shared" si="41"/>
        <v>0</v>
      </c>
      <c r="P131" s="16">
        <f t="shared" si="41"/>
        <v>1</v>
      </c>
      <c r="Q131" s="16">
        <f t="shared" si="41"/>
        <v>1</v>
      </c>
      <c r="R131" s="16">
        <f t="shared" si="41"/>
        <v>1</v>
      </c>
      <c r="S131" s="16">
        <f t="shared" si="41"/>
        <v>1</v>
      </c>
      <c r="T131" s="16">
        <f t="shared" si="41"/>
        <v>1</v>
      </c>
      <c r="U131" s="16">
        <f t="shared" si="41"/>
        <v>1</v>
      </c>
      <c r="V131" s="16">
        <f t="shared" si="41"/>
        <v>1</v>
      </c>
      <c r="W131" s="16">
        <f t="shared" si="41"/>
        <v>1</v>
      </c>
      <c r="X131" s="16">
        <f t="shared" si="41"/>
        <v>1</v>
      </c>
      <c r="Y131" s="16">
        <f t="shared" si="41"/>
        <v>1</v>
      </c>
      <c r="Z131" s="16">
        <f t="shared" si="41"/>
        <v>1</v>
      </c>
      <c r="AA131" s="16">
        <f t="shared" si="41"/>
        <v>1</v>
      </c>
      <c r="AB131" s="16">
        <f t="shared" si="41"/>
        <v>1</v>
      </c>
      <c r="AC131" s="16">
        <f t="shared" si="44"/>
        <v>18</v>
      </c>
      <c r="AD131" s="15" t="str">
        <f t="shared" si="45"/>
        <v xml:space="preserve">Panama </v>
      </c>
    </row>
    <row r="132" spans="1:30" x14ac:dyDescent="0.2">
      <c r="A132" s="346" t="s">
        <v>1089</v>
      </c>
      <c r="B132" s="15" t="s">
        <v>1090</v>
      </c>
      <c r="C132" s="15" t="str">
        <f t="shared" si="42"/>
        <v>100010011000––––––––––––</v>
      </c>
      <c r="D132" s="16">
        <f t="shared" si="43"/>
        <v>24</v>
      </c>
      <c r="E132" s="16">
        <f t="shared" ref="E132:N141" si="46">IF(OR(MID($AF$1,E$1,1)=MID($C132,E$1,1),MID($C132,E$1,1)="–"),1,0)</f>
        <v>0</v>
      </c>
      <c r="F132" s="16">
        <f t="shared" si="46"/>
        <v>0</v>
      </c>
      <c r="G132" s="16">
        <f t="shared" si="46"/>
        <v>1</v>
      </c>
      <c r="H132" s="16">
        <f t="shared" si="46"/>
        <v>1</v>
      </c>
      <c r="I132" s="16">
        <f t="shared" si="46"/>
        <v>0</v>
      </c>
      <c r="J132" s="16">
        <f t="shared" si="46"/>
        <v>0</v>
      </c>
      <c r="K132" s="16">
        <f t="shared" si="46"/>
        <v>1</v>
      </c>
      <c r="L132" s="16">
        <f t="shared" si="46"/>
        <v>1</v>
      </c>
      <c r="M132" s="16">
        <f t="shared" si="46"/>
        <v>1</v>
      </c>
      <c r="N132" s="16">
        <f t="shared" si="46"/>
        <v>0</v>
      </c>
      <c r="O132" s="16">
        <f t="shared" ref="O132:AB141" si="47">IF(OR(MID($AF$1,O$1,1)=MID($C132,O$1,1),MID($C132,O$1,1)="–"),1,0)</f>
        <v>1</v>
      </c>
      <c r="P132" s="16">
        <f t="shared" si="47"/>
        <v>1</v>
      </c>
      <c r="Q132" s="16">
        <f t="shared" si="47"/>
        <v>1</v>
      </c>
      <c r="R132" s="16">
        <f t="shared" si="47"/>
        <v>1</v>
      </c>
      <c r="S132" s="16">
        <f t="shared" si="47"/>
        <v>1</v>
      </c>
      <c r="T132" s="16">
        <f t="shared" si="47"/>
        <v>1</v>
      </c>
      <c r="U132" s="16">
        <f t="shared" si="47"/>
        <v>1</v>
      </c>
      <c r="V132" s="16">
        <f t="shared" si="47"/>
        <v>1</v>
      </c>
      <c r="W132" s="16">
        <f t="shared" si="47"/>
        <v>1</v>
      </c>
      <c r="X132" s="16">
        <f t="shared" si="47"/>
        <v>1</v>
      </c>
      <c r="Y132" s="16">
        <f t="shared" si="47"/>
        <v>1</v>
      </c>
      <c r="Z132" s="16">
        <f t="shared" si="47"/>
        <v>1</v>
      </c>
      <c r="AA132" s="16">
        <f t="shared" si="47"/>
        <v>1</v>
      </c>
      <c r="AB132" s="16">
        <f t="shared" si="47"/>
        <v>1</v>
      </c>
      <c r="AC132" s="16">
        <f t="shared" si="44"/>
        <v>19</v>
      </c>
      <c r="AD132" s="15" t="str">
        <f t="shared" si="45"/>
        <v xml:space="preserve">Papua New Guinea </v>
      </c>
    </row>
    <row r="133" spans="1:30" x14ac:dyDescent="0.2">
      <c r="A133" s="346" t="s">
        <v>1091</v>
      </c>
      <c r="B133" s="15" t="s">
        <v>1092</v>
      </c>
      <c r="C133" s="15" t="str">
        <f t="shared" si="42"/>
        <v>111010001000––––––––––––</v>
      </c>
      <c r="D133" s="16">
        <f t="shared" si="43"/>
        <v>24</v>
      </c>
      <c r="E133" s="16">
        <f t="shared" si="46"/>
        <v>0</v>
      </c>
      <c r="F133" s="16">
        <f t="shared" si="46"/>
        <v>1</v>
      </c>
      <c r="G133" s="16">
        <f t="shared" si="46"/>
        <v>0</v>
      </c>
      <c r="H133" s="16">
        <f t="shared" si="46"/>
        <v>1</v>
      </c>
      <c r="I133" s="16">
        <f t="shared" si="46"/>
        <v>0</v>
      </c>
      <c r="J133" s="16">
        <f t="shared" si="46"/>
        <v>0</v>
      </c>
      <c r="K133" s="16">
        <f t="shared" si="46"/>
        <v>1</v>
      </c>
      <c r="L133" s="16">
        <f t="shared" si="46"/>
        <v>0</v>
      </c>
      <c r="M133" s="16">
        <f t="shared" si="46"/>
        <v>1</v>
      </c>
      <c r="N133" s="16">
        <f t="shared" si="46"/>
        <v>0</v>
      </c>
      <c r="O133" s="16">
        <f t="shared" si="47"/>
        <v>1</v>
      </c>
      <c r="P133" s="16">
        <f t="shared" si="47"/>
        <v>1</v>
      </c>
      <c r="Q133" s="16">
        <f t="shared" si="47"/>
        <v>1</v>
      </c>
      <c r="R133" s="16">
        <f t="shared" si="47"/>
        <v>1</v>
      </c>
      <c r="S133" s="16">
        <f t="shared" si="47"/>
        <v>1</v>
      </c>
      <c r="T133" s="16">
        <f t="shared" si="47"/>
        <v>1</v>
      </c>
      <c r="U133" s="16">
        <f t="shared" si="47"/>
        <v>1</v>
      </c>
      <c r="V133" s="16">
        <f t="shared" si="47"/>
        <v>1</v>
      </c>
      <c r="W133" s="16">
        <f t="shared" si="47"/>
        <v>1</v>
      </c>
      <c r="X133" s="16">
        <f t="shared" si="47"/>
        <v>1</v>
      </c>
      <c r="Y133" s="16">
        <f t="shared" si="47"/>
        <v>1</v>
      </c>
      <c r="Z133" s="16">
        <f t="shared" si="47"/>
        <v>1</v>
      </c>
      <c r="AA133" s="16">
        <f t="shared" si="47"/>
        <v>1</v>
      </c>
      <c r="AB133" s="16">
        <f t="shared" si="47"/>
        <v>1</v>
      </c>
      <c r="AC133" s="16">
        <f t="shared" si="44"/>
        <v>18</v>
      </c>
      <c r="AD133" s="15" t="str">
        <f t="shared" si="45"/>
        <v xml:space="preserve">Paraguay </v>
      </c>
    </row>
    <row r="134" spans="1:30" x14ac:dyDescent="0.2">
      <c r="A134" s="346" t="s">
        <v>1093</v>
      </c>
      <c r="B134" s="15" t="s">
        <v>1094</v>
      </c>
      <c r="C134" s="15" t="str">
        <f t="shared" si="42"/>
        <v>111010001100––––––––––––</v>
      </c>
      <c r="D134" s="16">
        <f t="shared" si="43"/>
        <v>24</v>
      </c>
      <c r="E134" s="16">
        <f t="shared" si="46"/>
        <v>0</v>
      </c>
      <c r="F134" s="16">
        <f t="shared" si="46"/>
        <v>1</v>
      </c>
      <c r="G134" s="16">
        <f t="shared" si="46"/>
        <v>0</v>
      </c>
      <c r="H134" s="16">
        <f t="shared" si="46"/>
        <v>1</v>
      </c>
      <c r="I134" s="16">
        <f t="shared" si="46"/>
        <v>0</v>
      </c>
      <c r="J134" s="16">
        <f t="shared" si="46"/>
        <v>0</v>
      </c>
      <c r="K134" s="16">
        <f t="shared" si="46"/>
        <v>1</v>
      </c>
      <c r="L134" s="16">
        <f t="shared" si="46"/>
        <v>0</v>
      </c>
      <c r="M134" s="16">
        <f t="shared" si="46"/>
        <v>1</v>
      </c>
      <c r="N134" s="16">
        <f t="shared" si="46"/>
        <v>1</v>
      </c>
      <c r="O134" s="16">
        <f t="shared" si="47"/>
        <v>1</v>
      </c>
      <c r="P134" s="16">
        <f t="shared" si="47"/>
        <v>1</v>
      </c>
      <c r="Q134" s="16">
        <f t="shared" si="47"/>
        <v>1</v>
      </c>
      <c r="R134" s="16">
        <f t="shared" si="47"/>
        <v>1</v>
      </c>
      <c r="S134" s="16">
        <f t="shared" si="47"/>
        <v>1</v>
      </c>
      <c r="T134" s="16">
        <f t="shared" si="47"/>
        <v>1</v>
      </c>
      <c r="U134" s="16">
        <f t="shared" si="47"/>
        <v>1</v>
      </c>
      <c r="V134" s="16">
        <f t="shared" si="47"/>
        <v>1</v>
      </c>
      <c r="W134" s="16">
        <f t="shared" si="47"/>
        <v>1</v>
      </c>
      <c r="X134" s="16">
        <f t="shared" si="47"/>
        <v>1</v>
      </c>
      <c r="Y134" s="16">
        <f t="shared" si="47"/>
        <v>1</v>
      </c>
      <c r="Z134" s="16">
        <f t="shared" si="47"/>
        <v>1</v>
      </c>
      <c r="AA134" s="16">
        <f t="shared" si="47"/>
        <v>1</v>
      </c>
      <c r="AB134" s="16">
        <f t="shared" si="47"/>
        <v>1</v>
      </c>
      <c r="AC134" s="16">
        <f t="shared" si="44"/>
        <v>19</v>
      </c>
      <c r="AD134" s="15" t="str">
        <f t="shared" si="45"/>
        <v xml:space="preserve">Peru </v>
      </c>
    </row>
    <row r="135" spans="1:30" x14ac:dyDescent="0.2">
      <c r="A135" s="346" t="s">
        <v>1095</v>
      </c>
      <c r="B135" s="15" t="s">
        <v>1096</v>
      </c>
      <c r="C135" s="15" t="str">
        <f t="shared" si="42"/>
        <v>011101011–––––––––––––––</v>
      </c>
      <c r="D135" s="16">
        <f t="shared" si="43"/>
        <v>24</v>
      </c>
      <c r="E135" s="16">
        <f t="shared" si="46"/>
        <v>1</v>
      </c>
      <c r="F135" s="16">
        <f t="shared" si="46"/>
        <v>1</v>
      </c>
      <c r="G135" s="16">
        <f t="shared" si="46"/>
        <v>0</v>
      </c>
      <c r="H135" s="16">
        <f t="shared" si="46"/>
        <v>0</v>
      </c>
      <c r="I135" s="16">
        <f t="shared" si="46"/>
        <v>1</v>
      </c>
      <c r="J135" s="16">
        <f t="shared" si="46"/>
        <v>1</v>
      </c>
      <c r="K135" s="16">
        <f t="shared" si="46"/>
        <v>1</v>
      </c>
      <c r="L135" s="16">
        <f t="shared" si="46"/>
        <v>1</v>
      </c>
      <c r="M135" s="16">
        <f t="shared" si="46"/>
        <v>1</v>
      </c>
      <c r="N135" s="16">
        <f t="shared" si="46"/>
        <v>1</v>
      </c>
      <c r="O135" s="16">
        <f t="shared" si="47"/>
        <v>1</v>
      </c>
      <c r="P135" s="16">
        <f t="shared" si="47"/>
        <v>1</v>
      </c>
      <c r="Q135" s="16">
        <f t="shared" si="47"/>
        <v>1</v>
      </c>
      <c r="R135" s="16">
        <f t="shared" si="47"/>
        <v>1</v>
      </c>
      <c r="S135" s="16">
        <f t="shared" si="47"/>
        <v>1</v>
      </c>
      <c r="T135" s="16">
        <f t="shared" si="47"/>
        <v>1</v>
      </c>
      <c r="U135" s="16">
        <f t="shared" si="47"/>
        <v>1</v>
      </c>
      <c r="V135" s="16">
        <f t="shared" si="47"/>
        <v>1</v>
      </c>
      <c r="W135" s="16">
        <f t="shared" si="47"/>
        <v>1</v>
      </c>
      <c r="X135" s="16">
        <f t="shared" si="47"/>
        <v>1</v>
      </c>
      <c r="Y135" s="16">
        <f t="shared" si="47"/>
        <v>1</v>
      </c>
      <c r="Z135" s="16">
        <f t="shared" si="47"/>
        <v>1</v>
      </c>
      <c r="AA135" s="16">
        <f t="shared" si="47"/>
        <v>1</v>
      </c>
      <c r="AB135" s="16">
        <f t="shared" si="47"/>
        <v>1</v>
      </c>
      <c r="AC135" s="16">
        <f t="shared" si="44"/>
        <v>22</v>
      </c>
      <c r="AD135" s="15" t="str">
        <f t="shared" si="45"/>
        <v xml:space="preserve">Philippines </v>
      </c>
    </row>
    <row r="136" spans="1:30" x14ac:dyDescent="0.2">
      <c r="A136" s="346" t="s">
        <v>1097</v>
      </c>
      <c r="B136" s="15" t="s">
        <v>1098</v>
      </c>
      <c r="C136" s="15" t="str">
        <f t="shared" si="42"/>
        <v>010010001–––––––––––––––</v>
      </c>
      <c r="D136" s="16">
        <f t="shared" si="43"/>
        <v>24</v>
      </c>
      <c r="E136" s="16">
        <f t="shared" si="46"/>
        <v>1</v>
      </c>
      <c r="F136" s="16">
        <f t="shared" si="46"/>
        <v>1</v>
      </c>
      <c r="G136" s="16">
        <f t="shared" si="46"/>
        <v>1</v>
      </c>
      <c r="H136" s="16">
        <f t="shared" si="46"/>
        <v>1</v>
      </c>
      <c r="I136" s="16">
        <f t="shared" si="46"/>
        <v>0</v>
      </c>
      <c r="J136" s="16">
        <f t="shared" si="46"/>
        <v>0</v>
      </c>
      <c r="K136" s="16">
        <f t="shared" si="46"/>
        <v>1</v>
      </c>
      <c r="L136" s="16">
        <f t="shared" si="46"/>
        <v>0</v>
      </c>
      <c r="M136" s="16">
        <f t="shared" si="46"/>
        <v>1</v>
      </c>
      <c r="N136" s="16">
        <f t="shared" si="46"/>
        <v>1</v>
      </c>
      <c r="O136" s="16">
        <f t="shared" si="47"/>
        <v>1</v>
      </c>
      <c r="P136" s="16">
        <f t="shared" si="47"/>
        <v>1</v>
      </c>
      <c r="Q136" s="16">
        <f t="shared" si="47"/>
        <v>1</v>
      </c>
      <c r="R136" s="16">
        <f t="shared" si="47"/>
        <v>1</v>
      </c>
      <c r="S136" s="16">
        <f t="shared" si="47"/>
        <v>1</v>
      </c>
      <c r="T136" s="16">
        <f t="shared" si="47"/>
        <v>1</v>
      </c>
      <c r="U136" s="16">
        <f t="shared" si="47"/>
        <v>1</v>
      </c>
      <c r="V136" s="16">
        <f t="shared" si="47"/>
        <v>1</v>
      </c>
      <c r="W136" s="16">
        <f t="shared" si="47"/>
        <v>1</v>
      </c>
      <c r="X136" s="16">
        <f t="shared" si="47"/>
        <v>1</v>
      </c>
      <c r="Y136" s="16">
        <f t="shared" si="47"/>
        <v>1</v>
      </c>
      <c r="Z136" s="16">
        <f t="shared" si="47"/>
        <v>1</v>
      </c>
      <c r="AA136" s="16">
        <f t="shared" si="47"/>
        <v>1</v>
      </c>
      <c r="AB136" s="16">
        <f t="shared" si="47"/>
        <v>1</v>
      </c>
      <c r="AC136" s="16">
        <f t="shared" si="44"/>
        <v>21</v>
      </c>
      <c r="AD136" s="15" t="str">
        <f t="shared" si="45"/>
        <v xml:space="preserve">Poland </v>
      </c>
    </row>
    <row r="137" spans="1:30" x14ac:dyDescent="0.2">
      <c r="A137" s="346" t="s">
        <v>1099</v>
      </c>
      <c r="B137" s="15" t="s">
        <v>1100</v>
      </c>
      <c r="C137" s="15" t="str">
        <f t="shared" si="42"/>
        <v>010010010–––––––––––––––</v>
      </c>
      <c r="D137" s="16">
        <f t="shared" si="43"/>
        <v>24</v>
      </c>
      <c r="E137" s="16">
        <f t="shared" si="46"/>
        <v>1</v>
      </c>
      <c r="F137" s="16">
        <f t="shared" si="46"/>
        <v>1</v>
      </c>
      <c r="G137" s="16">
        <f t="shared" si="46"/>
        <v>1</v>
      </c>
      <c r="H137" s="16">
        <f t="shared" si="46"/>
        <v>1</v>
      </c>
      <c r="I137" s="16">
        <f t="shared" si="46"/>
        <v>0</v>
      </c>
      <c r="J137" s="16">
        <f t="shared" si="46"/>
        <v>0</v>
      </c>
      <c r="K137" s="16">
        <f t="shared" si="46"/>
        <v>1</v>
      </c>
      <c r="L137" s="16">
        <f t="shared" si="46"/>
        <v>1</v>
      </c>
      <c r="M137" s="16">
        <f t="shared" si="46"/>
        <v>0</v>
      </c>
      <c r="N137" s="16">
        <f t="shared" si="46"/>
        <v>1</v>
      </c>
      <c r="O137" s="16">
        <f t="shared" si="47"/>
        <v>1</v>
      </c>
      <c r="P137" s="16">
        <f t="shared" si="47"/>
        <v>1</v>
      </c>
      <c r="Q137" s="16">
        <f t="shared" si="47"/>
        <v>1</v>
      </c>
      <c r="R137" s="16">
        <f t="shared" si="47"/>
        <v>1</v>
      </c>
      <c r="S137" s="16">
        <f t="shared" si="47"/>
        <v>1</v>
      </c>
      <c r="T137" s="16">
        <f t="shared" si="47"/>
        <v>1</v>
      </c>
      <c r="U137" s="16">
        <f t="shared" si="47"/>
        <v>1</v>
      </c>
      <c r="V137" s="16">
        <f t="shared" si="47"/>
        <v>1</v>
      </c>
      <c r="W137" s="16">
        <f t="shared" si="47"/>
        <v>1</v>
      </c>
      <c r="X137" s="16">
        <f t="shared" si="47"/>
        <v>1</v>
      </c>
      <c r="Y137" s="16">
        <f t="shared" si="47"/>
        <v>1</v>
      </c>
      <c r="Z137" s="16">
        <f t="shared" si="47"/>
        <v>1</v>
      </c>
      <c r="AA137" s="16">
        <f t="shared" si="47"/>
        <v>1</v>
      </c>
      <c r="AB137" s="16">
        <f t="shared" si="47"/>
        <v>1</v>
      </c>
      <c r="AC137" s="16">
        <f t="shared" si="44"/>
        <v>21</v>
      </c>
      <c r="AD137" s="15" t="str">
        <f t="shared" si="45"/>
        <v xml:space="preserve">Portugal </v>
      </c>
    </row>
    <row r="138" spans="1:30" x14ac:dyDescent="0.2">
      <c r="A138" s="346" t="s">
        <v>1101</v>
      </c>
      <c r="B138" s="15" t="s">
        <v>1102</v>
      </c>
      <c r="C138" s="15" t="str">
        <f t="shared" si="42"/>
        <v>00000110101000––––––––––</v>
      </c>
      <c r="D138" s="16">
        <f t="shared" si="43"/>
        <v>24</v>
      </c>
      <c r="E138" s="16">
        <f t="shared" si="46"/>
        <v>1</v>
      </c>
      <c r="F138" s="16">
        <f t="shared" si="46"/>
        <v>0</v>
      </c>
      <c r="G138" s="16">
        <f t="shared" si="46"/>
        <v>1</v>
      </c>
      <c r="H138" s="16">
        <f t="shared" si="46"/>
        <v>1</v>
      </c>
      <c r="I138" s="16">
        <f t="shared" si="46"/>
        <v>1</v>
      </c>
      <c r="J138" s="16">
        <f t="shared" si="46"/>
        <v>1</v>
      </c>
      <c r="K138" s="16">
        <f t="shared" si="46"/>
        <v>0</v>
      </c>
      <c r="L138" s="16">
        <f t="shared" si="46"/>
        <v>0</v>
      </c>
      <c r="M138" s="16">
        <f t="shared" si="46"/>
        <v>1</v>
      </c>
      <c r="N138" s="16">
        <f t="shared" si="46"/>
        <v>0</v>
      </c>
      <c r="O138" s="16">
        <f t="shared" si="47"/>
        <v>0</v>
      </c>
      <c r="P138" s="16">
        <f t="shared" si="47"/>
        <v>1</v>
      </c>
      <c r="Q138" s="16">
        <f t="shared" si="47"/>
        <v>0</v>
      </c>
      <c r="R138" s="16">
        <f t="shared" si="47"/>
        <v>1</v>
      </c>
      <c r="S138" s="16">
        <f t="shared" si="47"/>
        <v>1</v>
      </c>
      <c r="T138" s="16">
        <f t="shared" si="47"/>
        <v>1</v>
      </c>
      <c r="U138" s="16">
        <f t="shared" si="47"/>
        <v>1</v>
      </c>
      <c r="V138" s="16">
        <f t="shared" si="47"/>
        <v>1</v>
      </c>
      <c r="W138" s="16">
        <f t="shared" si="47"/>
        <v>1</v>
      </c>
      <c r="X138" s="16">
        <f t="shared" si="47"/>
        <v>1</v>
      </c>
      <c r="Y138" s="16">
        <f t="shared" si="47"/>
        <v>1</v>
      </c>
      <c r="Z138" s="16">
        <f t="shared" si="47"/>
        <v>1</v>
      </c>
      <c r="AA138" s="16">
        <f t="shared" si="47"/>
        <v>1</v>
      </c>
      <c r="AB138" s="16">
        <f t="shared" si="47"/>
        <v>1</v>
      </c>
      <c r="AC138" s="16">
        <f t="shared" si="44"/>
        <v>18</v>
      </c>
      <c r="AD138" s="15" t="str">
        <f t="shared" si="45"/>
        <v xml:space="preserve">Qatar </v>
      </c>
    </row>
    <row r="139" spans="1:30" x14ac:dyDescent="0.2">
      <c r="A139" s="346" t="s">
        <v>1103</v>
      </c>
      <c r="B139" s="15" t="s">
        <v>1104</v>
      </c>
      <c r="C139" s="15" t="str">
        <f t="shared" si="42"/>
        <v>011100011–––––––––––––––</v>
      </c>
      <c r="D139" s="16">
        <f t="shared" si="43"/>
        <v>24</v>
      </c>
      <c r="E139" s="16">
        <f t="shared" si="46"/>
        <v>1</v>
      </c>
      <c r="F139" s="16">
        <f t="shared" si="46"/>
        <v>1</v>
      </c>
      <c r="G139" s="16">
        <f t="shared" si="46"/>
        <v>0</v>
      </c>
      <c r="H139" s="16">
        <f t="shared" si="46"/>
        <v>0</v>
      </c>
      <c r="I139" s="16">
        <f t="shared" si="46"/>
        <v>1</v>
      </c>
      <c r="J139" s="16">
        <f t="shared" si="46"/>
        <v>0</v>
      </c>
      <c r="K139" s="16">
        <f t="shared" si="46"/>
        <v>1</v>
      </c>
      <c r="L139" s="16">
        <f t="shared" si="46"/>
        <v>1</v>
      </c>
      <c r="M139" s="16">
        <f t="shared" si="46"/>
        <v>1</v>
      </c>
      <c r="N139" s="16">
        <f t="shared" si="46"/>
        <v>1</v>
      </c>
      <c r="O139" s="16">
        <f t="shared" si="47"/>
        <v>1</v>
      </c>
      <c r="P139" s="16">
        <f t="shared" si="47"/>
        <v>1</v>
      </c>
      <c r="Q139" s="16">
        <f t="shared" si="47"/>
        <v>1</v>
      </c>
      <c r="R139" s="16">
        <f t="shared" si="47"/>
        <v>1</v>
      </c>
      <c r="S139" s="16">
        <f t="shared" si="47"/>
        <v>1</v>
      </c>
      <c r="T139" s="16">
        <f t="shared" si="47"/>
        <v>1</v>
      </c>
      <c r="U139" s="16">
        <f t="shared" si="47"/>
        <v>1</v>
      </c>
      <c r="V139" s="16">
        <f t="shared" si="47"/>
        <v>1</v>
      </c>
      <c r="W139" s="16">
        <f t="shared" si="47"/>
        <v>1</v>
      </c>
      <c r="X139" s="16">
        <f t="shared" si="47"/>
        <v>1</v>
      </c>
      <c r="Y139" s="16">
        <f t="shared" si="47"/>
        <v>1</v>
      </c>
      <c r="Z139" s="16">
        <f t="shared" si="47"/>
        <v>1</v>
      </c>
      <c r="AA139" s="16">
        <f t="shared" si="47"/>
        <v>1</v>
      </c>
      <c r="AB139" s="16">
        <f t="shared" si="47"/>
        <v>1</v>
      </c>
      <c r="AC139" s="16">
        <f t="shared" si="44"/>
        <v>21</v>
      </c>
      <c r="AD139" s="15" t="str">
        <f t="shared" si="45"/>
        <v xml:space="preserve">Republic of Korea </v>
      </c>
    </row>
    <row r="140" spans="1:30" x14ac:dyDescent="0.2">
      <c r="A140" s="346" t="s">
        <v>1105</v>
      </c>
      <c r="B140" s="15" t="s">
        <v>1106</v>
      </c>
      <c r="C140" s="15" t="str">
        <f t="shared" si="42"/>
        <v>01010000010011––––––––––</v>
      </c>
      <c r="D140" s="16">
        <f t="shared" si="43"/>
        <v>24</v>
      </c>
      <c r="E140" s="16">
        <f t="shared" si="46"/>
        <v>1</v>
      </c>
      <c r="F140" s="16">
        <f t="shared" si="46"/>
        <v>1</v>
      </c>
      <c r="G140" s="16">
        <f t="shared" si="46"/>
        <v>1</v>
      </c>
      <c r="H140" s="16">
        <f t="shared" si="46"/>
        <v>0</v>
      </c>
      <c r="I140" s="16">
        <f t="shared" si="46"/>
        <v>1</v>
      </c>
      <c r="J140" s="16">
        <f t="shared" si="46"/>
        <v>0</v>
      </c>
      <c r="K140" s="16">
        <f t="shared" si="46"/>
        <v>1</v>
      </c>
      <c r="L140" s="16">
        <f t="shared" si="46"/>
        <v>0</v>
      </c>
      <c r="M140" s="16">
        <f t="shared" si="46"/>
        <v>0</v>
      </c>
      <c r="N140" s="16">
        <f t="shared" si="46"/>
        <v>1</v>
      </c>
      <c r="O140" s="16">
        <f t="shared" si="47"/>
        <v>1</v>
      </c>
      <c r="P140" s="16">
        <f t="shared" si="47"/>
        <v>1</v>
      </c>
      <c r="Q140" s="16">
        <f t="shared" si="47"/>
        <v>1</v>
      </c>
      <c r="R140" s="16">
        <f t="shared" si="47"/>
        <v>0</v>
      </c>
      <c r="S140" s="16">
        <f t="shared" si="47"/>
        <v>1</v>
      </c>
      <c r="T140" s="16">
        <f t="shared" si="47"/>
        <v>1</v>
      </c>
      <c r="U140" s="16">
        <f t="shared" si="47"/>
        <v>1</v>
      </c>
      <c r="V140" s="16">
        <f t="shared" si="47"/>
        <v>1</v>
      </c>
      <c r="W140" s="16">
        <f t="shared" si="47"/>
        <v>1</v>
      </c>
      <c r="X140" s="16">
        <f t="shared" si="47"/>
        <v>1</v>
      </c>
      <c r="Y140" s="16">
        <f t="shared" si="47"/>
        <v>1</v>
      </c>
      <c r="Z140" s="16">
        <f t="shared" si="47"/>
        <v>1</v>
      </c>
      <c r="AA140" s="16">
        <f t="shared" si="47"/>
        <v>1</v>
      </c>
      <c r="AB140" s="16">
        <f t="shared" si="47"/>
        <v>1</v>
      </c>
      <c r="AC140" s="16">
        <f t="shared" si="44"/>
        <v>19</v>
      </c>
      <c r="AD140" s="15" t="str">
        <f t="shared" si="45"/>
        <v xml:space="preserve">Republic of Moldova </v>
      </c>
    </row>
    <row r="141" spans="1:30" x14ac:dyDescent="0.2">
      <c r="A141" s="346" t="s">
        <v>1107</v>
      </c>
      <c r="B141" s="15" t="s">
        <v>1108</v>
      </c>
      <c r="C141" s="15" t="str">
        <f t="shared" si="42"/>
        <v>010010100–––––––––––––––</v>
      </c>
      <c r="D141" s="16">
        <f t="shared" si="43"/>
        <v>24</v>
      </c>
      <c r="E141" s="16">
        <f t="shared" si="46"/>
        <v>1</v>
      </c>
      <c r="F141" s="16">
        <f t="shared" si="46"/>
        <v>1</v>
      </c>
      <c r="G141" s="16">
        <f t="shared" si="46"/>
        <v>1</v>
      </c>
      <c r="H141" s="16">
        <f t="shared" si="46"/>
        <v>1</v>
      </c>
      <c r="I141" s="16">
        <f t="shared" si="46"/>
        <v>0</v>
      </c>
      <c r="J141" s="16">
        <f t="shared" si="46"/>
        <v>0</v>
      </c>
      <c r="K141" s="16">
        <f t="shared" si="46"/>
        <v>0</v>
      </c>
      <c r="L141" s="16">
        <f t="shared" si="46"/>
        <v>0</v>
      </c>
      <c r="M141" s="16">
        <f t="shared" si="46"/>
        <v>0</v>
      </c>
      <c r="N141" s="16">
        <f t="shared" si="46"/>
        <v>1</v>
      </c>
      <c r="O141" s="16">
        <f t="shared" si="47"/>
        <v>1</v>
      </c>
      <c r="P141" s="16">
        <f t="shared" si="47"/>
        <v>1</v>
      </c>
      <c r="Q141" s="16">
        <f t="shared" si="47"/>
        <v>1</v>
      </c>
      <c r="R141" s="16">
        <f t="shared" si="47"/>
        <v>1</v>
      </c>
      <c r="S141" s="16">
        <f t="shared" si="47"/>
        <v>1</v>
      </c>
      <c r="T141" s="16">
        <f t="shared" si="47"/>
        <v>1</v>
      </c>
      <c r="U141" s="16">
        <f t="shared" si="47"/>
        <v>1</v>
      </c>
      <c r="V141" s="16">
        <f t="shared" si="47"/>
        <v>1</v>
      </c>
      <c r="W141" s="16">
        <f t="shared" si="47"/>
        <v>1</v>
      </c>
      <c r="X141" s="16">
        <f t="shared" si="47"/>
        <v>1</v>
      </c>
      <c r="Y141" s="16">
        <f t="shared" si="47"/>
        <v>1</v>
      </c>
      <c r="Z141" s="16">
        <f t="shared" si="47"/>
        <v>1</v>
      </c>
      <c r="AA141" s="16">
        <f t="shared" si="47"/>
        <v>1</v>
      </c>
      <c r="AB141" s="16">
        <f t="shared" si="47"/>
        <v>1</v>
      </c>
      <c r="AC141" s="16">
        <f t="shared" si="44"/>
        <v>19</v>
      </c>
      <c r="AD141" s="15" t="str">
        <f t="shared" si="45"/>
        <v xml:space="preserve">Romania </v>
      </c>
    </row>
    <row r="142" spans="1:30" x14ac:dyDescent="0.2">
      <c r="A142" s="346" t="s">
        <v>1109</v>
      </c>
      <c r="B142" s="15" t="s">
        <v>1110</v>
      </c>
      <c r="C142" s="15" t="str">
        <f t="shared" si="42"/>
        <v>0001––––––––––––––––––––</v>
      </c>
      <c r="D142" s="16">
        <f t="shared" si="43"/>
        <v>24</v>
      </c>
      <c r="E142" s="16">
        <f t="shared" ref="E142:N151" si="48">IF(OR(MID($AF$1,E$1,1)=MID($C142,E$1,1),MID($C142,E$1,1)="–"),1,0)</f>
        <v>1</v>
      </c>
      <c r="F142" s="16">
        <f t="shared" si="48"/>
        <v>0</v>
      </c>
      <c r="G142" s="16">
        <f t="shared" si="48"/>
        <v>1</v>
      </c>
      <c r="H142" s="16">
        <f t="shared" si="48"/>
        <v>0</v>
      </c>
      <c r="I142" s="16">
        <f t="shared" si="48"/>
        <v>1</v>
      </c>
      <c r="J142" s="16">
        <f t="shared" si="48"/>
        <v>1</v>
      </c>
      <c r="K142" s="16">
        <f t="shared" si="48"/>
        <v>1</v>
      </c>
      <c r="L142" s="16">
        <f t="shared" si="48"/>
        <v>1</v>
      </c>
      <c r="M142" s="16">
        <f t="shared" si="48"/>
        <v>1</v>
      </c>
      <c r="N142" s="16">
        <f t="shared" si="48"/>
        <v>1</v>
      </c>
      <c r="O142" s="16">
        <f t="shared" ref="O142:AB151" si="49">IF(OR(MID($AF$1,O$1,1)=MID($C142,O$1,1),MID($C142,O$1,1)="–"),1,0)</f>
        <v>1</v>
      </c>
      <c r="P142" s="16">
        <f t="shared" si="49"/>
        <v>1</v>
      </c>
      <c r="Q142" s="16">
        <f t="shared" si="49"/>
        <v>1</v>
      </c>
      <c r="R142" s="16">
        <f t="shared" si="49"/>
        <v>1</v>
      </c>
      <c r="S142" s="16">
        <f t="shared" si="49"/>
        <v>1</v>
      </c>
      <c r="T142" s="16">
        <f t="shared" si="49"/>
        <v>1</v>
      </c>
      <c r="U142" s="16">
        <f t="shared" si="49"/>
        <v>1</v>
      </c>
      <c r="V142" s="16">
        <f t="shared" si="49"/>
        <v>1</v>
      </c>
      <c r="W142" s="16">
        <f t="shared" si="49"/>
        <v>1</v>
      </c>
      <c r="X142" s="16">
        <f t="shared" si="49"/>
        <v>1</v>
      </c>
      <c r="Y142" s="16">
        <f t="shared" si="49"/>
        <v>1</v>
      </c>
      <c r="Z142" s="16">
        <f t="shared" si="49"/>
        <v>1</v>
      </c>
      <c r="AA142" s="16">
        <f t="shared" si="49"/>
        <v>1</v>
      </c>
      <c r="AB142" s="16">
        <f t="shared" si="49"/>
        <v>1</v>
      </c>
      <c r="AC142" s="16">
        <f t="shared" si="44"/>
        <v>22</v>
      </c>
      <c r="AD142" s="15" t="str">
        <f t="shared" si="45"/>
        <v xml:space="preserve">Russian Federation </v>
      </c>
    </row>
    <row r="143" spans="1:30" x14ac:dyDescent="0.2">
      <c r="A143" s="346" t="s">
        <v>1111</v>
      </c>
      <c r="B143" s="15" t="s">
        <v>1112</v>
      </c>
      <c r="C143" s="15" t="str">
        <f t="shared" si="42"/>
        <v>000001101110––––––––––––</v>
      </c>
      <c r="D143" s="16">
        <f t="shared" si="43"/>
        <v>24</v>
      </c>
      <c r="E143" s="16">
        <f t="shared" si="48"/>
        <v>1</v>
      </c>
      <c r="F143" s="16">
        <f t="shared" si="48"/>
        <v>0</v>
      </c>
      <c r="G143" s="16">
        <f t="shared" si="48"/>
        <v>1</v>
      </c>
      <c r="H143" s="16">
        <f t="shared" si="48"/>
        <v>1</v>
      </c>
      <c r="I143" s="16">
        <f t="shared" si="48"/>
        <v>1</v>
      </c>
      <c r="J143" s="16">
        <f t="shared" si="48"/>
        <v>1</v>
      </c>
      <c r="K143" s="16">
        <f t="shared" si="48"/>
        <v>0</v>
      </c>
      <c r="L143" s="16">
        <f t="shared" si="48"/>
        <v>0</v>
      </c>
      <c r="M143" s="16">
        <f t="shared" si="48"/>
        <v>1</v>
      </c>
      <c r="N143" s="16">
        <f t="shared" si="48"/>
        <v>1</v>
      </c>
      <c r="O143" s="16">
        <f t="shared" si="49"/>
        <v>0</v>
      </c>
      <c r="P143" s="16">
        <f t="shared" si="49"/>
        <v>1</v>
      </c>
      <c r="Q143" s="16">
        <f t="shared" si="49"/>
        <v>1</v>
      </c>
      <c r="R143" s="16">
        <f t="shared" si="49"/>
        <v>1</v>
      </c>
      <c r="S143" s="16">
        <f t="shared" si="49"/>
        <v>1</v>
      </c>
      <c r="T143" s="16">
        <f t="shared" si="49"/>
        <v>1</v>
      </c>
      <c r="U143" s="16">
        <f t="shared" si="49"/>
        <v>1</v>
      </c>
      <c r="V143" s="16">
        <f t="shared" si="49"/>
        <v>1</v>
      </c>
      <c r="W143" s="16">
        <f t="shared" si="49"/>
        <v>1</v>
      </c>
      <c r="X143" s="16">
        <f t="shared" si="49"/>
        <v>1</v>
      </c>
      <c r="Y143" s="16">
        <f t="shared" si="49"/>
        <v>1</v>
      </c>
      <c r="Z143" s="16">
        <f t="shared" si="49"/>
        <v>1</v>
      </c>
      <c r="AA143" s="16">
        <f t="shared" si="49"/>
        <v>1</v>
      </c>
      <c r="AB143" s="16">
        <f t="shared" si="49"/>
        <v>1</v>
      </c>
      <c r="AC143" s="16">
        <f t="shared" si="44"/>
        <v>20</v>
      </c>
      <c r="AD143" s="15" t="str">
        <f t="shared" si="45"/>
        <v xml:space="preserve">Rwanda </v>
      </c>
    </row>
    <row r="144" spans="1:30" x14ac:dyDescent="0.2">
      <c r="A144" s="346" t="s">
        <v>1113</v>
      </c>
      <c r="B144" s="15" t="s">
        <v>1114</v>
      </c>
      <c r="C144" s="15" t="str">
        <f t="shared" si="42"/>
        <v>11001000110000––––––––––</v>
      </c>
      <c r="D144" s="16">
        <f t="shared" si="43"/>
        <v>24</v>
      </c>
      <c r="E144" s="16">
        <f t="shared" si="48"/>
        <v>0</v>
      </c>
      <c r="F144" s="16">
        <f t="shared" si="48"/>
        <v>1</v>
      </c>
      <c r="G144" s="16">
        <f t="shared" si="48"/>
        <v>1</v>
      </c>
      <c r="H144" s="16">
        <f t="shared" si="48"/>
        <v>1</v>
      </c>
      <c r="I144" s="16">
        <f t="shared" si="48"/>
        <v>0</v>
      </c>
      <c r="J144" s="16">
        <f t="shared" si="48"/>
        <v>0</v>
      </c>
      <c r="K144" s="16">
        <f t="shared" si="48"/>
        <v>1</v>
      </c>
      <c r="L144" s="16">
        <f t="shared" si="48"/>
        <v>0</v>
      </c>
      <c r="M144" s="16">
        <f t="shared" si="48"/>
        <v>1</v>
      </c>
      <c r="N144" s="16">
        <f t="shared" si="48"/>
        <v>1</v>
      </c>
      <c r="O144" s="16">
        <f t="shared" si="49"/>
        <v>1</v>
      </c>
      <c r="P144" s="16">
        <f t="shared" si="49"/>
        <v>1</v>
      </c>
      <c r="Q144" s="16">
        <f t="shared" si="49"/>
        <v>0</v>
      </c>
      <c r="R144" s="16">
        <f t="shared" si="49"/>
        <v>1</v>
      </c>
      <c r="S144" s="16">
        <f t="shared" si="49"/>
        <v>1</v>
      </c>
      <c r="T144" s="16">
        <f t="shared" si="49"/>
        <v>1</v>
      </c>
      <c r="U144" s="16">
        <f t="shared" si="49"/>
        <v>1</v>
      </c>
      <c r="V144" s="16">
        <f t="shared" si="49"/>
        <v>1</v>
      </c>
      <c r="W144" s="16">
        <f t="shared" si="49"/>
        <v>1</v>
      </c>
      <c r="X144" s="16">
        <f t="shared" si="49"/>
        <v>1</v>
      </c>
      <c r="Y144" s="16">
        <f t="shared" si="49"/>
        <v>1</v>
      </c>
      <c r="Z144" s="16">
        <f t="shared" si="49"/>
        <v>1</v>
      </c>
      <c r="AA144" s="16">
        <f t="shared" si="49"/>
        <v>1</v>
      </c>
      <c r="AB144" s="16">
        <f t="shared" si="49"/>
        <v>1</v>
      </c>
      <c r="AC144" s="16">
        <f t="shared" si="44"/>
        <v>19</v>
      </c>
      <c r="AD144" s="15" t="str">
        <f t="shared" si="45"/>
        <v xml:space="preserve">Saint Lucia </v>
      </c>
    </row>
    <row r="145" spans="1:30" x14ac:dyDescent="0.2">
      <c r="A145" s="346" t="s">
        <v>1115</v>
      </c>
      <c r="B145" s="15" t="s">
        <v>1116</v>
      </c>
      <c r="C145" s="15" t="str">
        <f t="shared" si="42"/>
        <v>00001011110000––––––––––</v>
      </c>
      <c r="D145" s="16">
        <f t="shared" si="43"/>
        <v>24</v>
      </c>
      <c r="E145" s="16">
        <f t="shared" si="48"/>
        <v>1</v>
      </c>
      <c r="F145" s="16">
        <f t="shared" si="48"/>
        <v>0</v>
      </c>
      <c r="G145" s="16">
        <f t="shared" si="48"/>
        <v>1</v>
      </c>
      <c r="H145" s="16">
        <f t="shared" si="48"/>
        <v>1</v>
      </c>
      <c r="I145" s="16">
        <f t="shared" si="48"/>
        <v>0</v>
      </c>
      <c r="J145" s="16">
        <f t="shared" si="48"/>
        <v>0</v>
      </c>
      <c r="K145" s="16">
        <f t="shared" si="48"/>
        <v>0</v>
      </c>
      <c r="L145" s="16">
        <f t="shared" si="48"/>
        <v>1</v>
      </c>
      <c r="M145" s="16">
        <f t="shared" si="48"/>
        <v>1</v>
      </c>
      <c r="N145" s="16">
        <f t="shared" si="48"/>
        <v>1</v>
      </c>
      <c r="O145" s="16">
        <f t="shared" si="49"/>
        <v>1</v>
      </c>
      <c r="P145" s="16">
        <f t="shared" si="49"/>
        <v>1</v>
      </c>
      <c r="Q145" s="16">
        <f t="shared" si="49"/>
        <v>0</v>
      </c>
      <c r="R145" s="16">
        <f t="shared" si="49"/>
        <v>1</v>
      </c>
      <c r="S145" s="16">
        <f t="shared" si="49"/>
        <v>1</v>
      </c>
      <c r="T145" s="16">
        <f t="shared" si="49"/>
        <v>1</v>
      </c>
      <c r="U145" s="16">
        <f t="shared" si="49"/>
        <v>1</v>
      </c>
      <c r="V145" s="16">
        <f t="shared" si="49"/>
        <v>1</v>
      </c>
      <c r="W145" s="16">
        <f t="shared" si="49"/>
        <v>1</v>
      </c>
      <c r="X145" s="16">
        <f t="shared" si="49"/>
        <v>1</v>
      </c>
      <c r="Y145" s="16">
        <f t="shared" si="49"/>
        <v>1</v>
      </c>
      <c r="Z145" s="16">
        <f t="shared" si="49"/>
        <v>1</v>
      </c>
      <c r="AA145" s="16">
        <f t="shared" si="49"/>
        <v>1</v>
      </c>
      <c r="AB145" s="16">
        <f t="shared" si="49"/>
        <v>1</v>
      </c>
      <c r="AC145" s="16">
        <f t="shared" si="44"/>
        <v>19</v>
      </c>
      <c r="AD145" s="15" t="str">
        <f t="shared" si="45"/>
        <v xml:space="preserve">Saint Vincent and the Grenadines </v>
      </c>
    </row>
    <row r="146" spans="1:30" x14ac:dyDescent="0.2">
      <c r="A146" s="346" t="s">
        <v>1117</v>
      </c>
      <c r="B146" s="15" t="s">
        <v>1118</v>
      </c>
      <c r="C146" s="15" t="str">
        <f t="shared" si="42"/>
        <v>10010000001000––––––––––</v>
      </c>
      <c r="D146" s="16">
        <f t="shared" si="43"/>
        <v>24</v>
      </c>
      <c r="E146" s="16">
        <f t="shared" si="48"/>
        <v>0</v>
      </c>
      <c r="F146" s="16">
        <f t="shared" si="48"/>
        <v>0</v>
      </c>
      <c r="G146" s="16">
        <f t="shared" si="48"/>
        <v>1</v>
      </c>
      <c r="H146" s="16">
        <f t="shared" si="48"/>
        <v>0</v>
      </c>
      <c r="I146" s="16">
        <f t="shared" si="48"/>
        <v>1</v>
      </c>
      <c r="J146" s="16">
        <f t="shared" si="48"/>
        <v>0</v>
      </c>
      <c r="K146" s="16">
        <f t="shared" si="48"/>
        <v>1</v>
      </c>
      <c r="L146" s="16">
        <f t="shared" si="48"/>
        <v>0</v>
      </c>
      <c r="M146" s="16">
        <f t="shared" si="48"/>
        <v>0</v>
      </c>
      <c r="N146" s="16">
        <f t="shared" si="48"/>
        <v>0</v>
      </c>
      <c r="O146" s="16">
        <f t="shared" si="49"/>
        <v>0</v>
      </c>
      <c r="P146" s="16">
        <f t="shared" si="49"/>
        <v>1</v>
      </c>
      <c r="Q146" s="16">
        <f t="shared" si="49"/>
        <v>0</v>
      </c>
      <c r="R146" s="16">
        <f t="shared" si="49"/>
        <v>1</v>
      </c>
      <c r="S146" s="16">
        <f t="shared" si="49"/>
        <v>1</v>
      </c>
      <c r="T146" s="16">
        <f t="shared" si="49"/>
        <v>1</v>
      </c>
      <c r="U146" s="16">
        <f t="shared" si="49"/>
        <v>1</v>
      </c>
      <c r="V146" s="16">
        <f t="shared" si="49"/>
        <v>1</v>
      </c>
      <c r="W146" s="16">
        <f t="shared" si="49"/>
        <v>1</v>
      </c>
      <c r="X146" s="16">
        <f t="shared" si="49"/>
        <v>1</v>
      </c>
      <c r="Y146" s="16">
        <f t="shared" si="49"/>
        <v>1</v>
      </c>
      <c r="Z146" s="16">
        <f t="shared" si="49"/>
        <v>1</v>
      </c>
      <c r="AA146" s="16">
        <f t="shared" si="49"/>
        <v>1</v>
      </c>
      <c r="AB146" s="16">
        <f t="shared" si="49"/>
        <v>1</v>
      </c>
      <c r="AC146" s="16">
        <f t="shared" si="44"/>
        <v>15</v>
      </c>
      <c r="AD146" s="15" t="str">
        <f t="shared" si="45"/>
        <v xml:space="preserve">Samoa </v>
      </c>
    </row>
    <row r="147" spans="1:30" x14ac:dyDescent="0.2">
      <c r="A147" s="346" t="s">
        <v>1119</v>
      </c>
      <c r="B147" s="15" t="s">
        <v>1120</v>
      </c>
      <c r="C147" s="15" t="str">
        <f t="shared" si="42"/>
        <v>01010000000000––––––––––</v>
      </c>
      <c r="D147" s="16">
        <f t="shared" si="43"/>
        <v>24</v>
      </c>
      <c r="E147" s="16">
        <f t="shared" si="48"/>
        <v>1</v>
      </c>
      <c r="F147" s="16">
        <f t="shared" si="48"/>
        <v>1</v>
      </c>
      <c r="G147" s="16">
        <f t="shared" si="48"/>
        <v>1</v>
      </c>
      <c r="H147" s="16">
        <f t="shared" si="48"/>
        <v>0</v>
      </c>
      <c r="I147" s="16">
        <f t="shared" si="48"/>
        <v>1</v>
      </c>
      <c r="J147" s="16">
        <f t="shared" si="48"/>
        <v>0</v>
      </c>
      <c r="K147" s="16">
        <f t="shared" si="48"/>
        <v>1</v>
      </c>
      <c r="L147" s="16">
        <f t="shared" si="48"/>
        <v>0</v>
      </c>
      <c r="M147" s="16">
        <f t="shared" si="48"/>
        <v>0</v>
      </c>
      <c r="N147" s="16">
        <f t="shared" si="48"/>
        <v>0</v>
      </c>
      <c r="O147" s="16">
        <f t="shared" si="49"/>
        <v>1</v>
      </c>
      <c r="P147" s="16">
        <f t="shared" si="49"/>
        <v>1</v>
      </c>
      <c r="Q147" s="16">
        <f t="shared" si="49"/>
        <v>0</v>
      </c>
      <c r="R147" s="16">
        <f t="shared" si="49"/>
        <v>1</v>
      </c>
      <c r="S147" s="16">
        <f t="shared" si="49"/>
        <v>1</v>
      </c>
      <c r="T147" s="16">
        <f t="shared" si="49"/>
        <v>1</v>
      </c>
      <c r="U147" s="16">
        <f t="shared" si="49"/>
        <v>1</v>
      </c>
      <c r="V147" s="16">
        <f t="shared" si="49"/>
        <v>1</v>
      </c>
      <c r="W147" s="16">
        <f t="shared" si="49"/>
        <v>1</v>
      </c>
      <c r="X147" s="16">
        <f t="shared" si="49"/>
        <v>1</v>
      </c>
      <c r="Y147" s="16">
        <f t="shared" si="49"/>
        <v>1</v>
      </c>
      <c r="Z147" s="16">
        <f t="shared" si="49"/>
        <v>1</v>
      </c>
      <c r="AA147" s="16">
        <f t="shared" si="49"/>
        <v>1</v>
      </c>
      <c r="AB147" s="16">
        <f t="shared" si="49"/>
        <v>1</v>
      </c>
      <c r="AC147" s="16">
        <f t="shared" si="44"/>
        <v>18</v>
      </c>
      <c r="AD147" s="15" t="str">
        <f t="shared" si="45"/>
        <v xml:space="preserve">San Marino </v>
      </c>
    </row>
    <row r="148" spans="1:30" x14ac:dyDescent="0.2">
      <c r="A148" s="346" t="s">
        <v>1121</v>
      </c>
      <c r="B148" s="15" t="s">
        <v>1122</v>
      </c>
      <c r="C148" s="15" t="str">
        <f t="shared" si="42"/>
        <v>00001001111000––––––––––</v>
      </c>
      <c r="D148" s="16">
        <f t="shared" si="43"/>
        <v>24</v>
      </c>
      <c r="E148" s="16">
        <f t="shared" si="48"/>
        <v>1</v>
      </c>
      <c r="F148" s="16">
        <f t="shared" si="48"/>
        <v>0</v>
      </c>
      <c r="G148" s="16">
        <f t="shared" si="48"/>
        <v>1</v>
      </c>
      <c r="H148" s="16">
        <f t="shared" si="48"/>
        <v>1</v>
      </c>
      <c r="I148" s="16">
        <f t="shared" si="48"/>
        <v>0</v>
      </c>
      <c r="J148" s="16">
        <f t="shared" si="48"/>
        <v>0</v>
      </c>
      <c r="K148" s="16">
        <f t="shared" si="48"/>
        <v>1</v>
      </c>
      <c r="L148" s="16">
        <f t="shared" si="48"/>
        <v>1</v>
      </c>
      <c r="M148" s="16">
        <f t="shared" si="48"/>
        <v>1</v>
      </c>
      <c r="N148" s="16">
        <f t="shared" si="48"/>
        <v>1</v>
      </c>
      <c r="O148" s="16">
        <f t="shared" si="49"/>
        <v>0</v>
      </c>
      <c r="P148" s="16">
        <f t="shared" si="49"/>
        <v>1</v>
      </c>
      <c r="Q148" s="16">
        <f t="shared" si="49"/>
        <v>0</v>
      </c>
      <c r="R148" s="16">
        <f t="shared" si="49"/>
        <v>1</v>
      </c>
      <c r="S148" s="16">
        <f t="shared" si="49"/>
        <v>1</v>
      </c>
      <c r="T148" s="16">
        <f t="shared" si="49"/>
        <v>1</v>
      </c>
      <c r="U148" s="16">
        <f t="shared" si="49"/>
        <v>1</v>
      </c>
      <c r="V148" s="16">
        <f t="shared" si="49"/>
        <v>1</v>
      </c>
      <c r="W148" s="16">
        <f t="shared" si="49"/>
        <v>1</v>
      </c>
      <c r="X148" s="16">
        <f t="shared" si="49"/>
        <v>1</v>
      </c>
      <c r="Y148" s="16">
        <f t="shared" si="49"/>
        <v>1</v>
      </c>
      <c r="Z148" s="16">
        <f t="shared" si="49"/>
        <v>1</v>
      </c>
      <c r="AA148" s="16">
        <f t="shared" si="49"/>
        <v>1</v>
      </c>
      <c r="AB148" s="16">
        <f t="shared" si="49"/>
        <v>1</v>
      </c>
      <c r="AC148" s="16">
        <f t="shared" si="44"/>
        <v>19</v>
      </c>
      <c r="AD148" s="15" t="str">
        <f t="shared" si="45"/>
        <v xml:space="preserve">Sao Tome and Principe </v>
      </c>
    </row>
    <row r="149" spans="1:30" x14ac:dyDescent="0.2">
      <c r="A149" s="346" t="s">
        <v>1123</v>
      </c>
      <c r="B149" s="15" t="s">
        <v>1124</v>
      </c>
      <c r="C149" s="15" t="str">
        <f t="shared" si="42"/>
        <v>011100010–––––––––––––––</v>
      </c>
      <c r="D149" s="16">
        <f t="shared" si="43"/>
        <v>24</v>
      </c>
      <c r="E149" s="16">
        <f t="shared" si="48"/>
        <v>1</v>
      </c>
      <c r="F149" s="16">
        <f t="shared" si="48"/>
        <v>1</v>
      </c>
      <c r="G149" s="16">
        <f t="shared" si="48"/>
        <v>0</v>
      </c>
      <c r="H149" s="16">
        <f t="shared" si="48"/>
        <v>0</v>
      </c>
      <c r="I149" s="16">
        <f t="shared" si="48"/>
        <v>1</v>
      </c>
      <c r="J149" s="16">
        <f t="shared" si="48"/>
        <v>0</v>
      </c>
      <c r="K149" s="16">
        <f t="shared" si="48"/>
        <v>1</v>
      </c>
      <c r="L149" s="16">
        <f t="shared" si="48"/>
        <v>1</v>
      </c>
      <c r="M149" s="16">
        <f t="shared" si="48"/>
        <v>0</v>
      </c>
      <c r="N149" s="16">
        <f t="shared" si="48"/>
        <v>1</v>
      </c>
      <c r="O149" s="16">
        <f t="shared" si="49"/>
        <v>1</v>
      </c>
      <c r="P149" s="16">
        <f t="shared" si="49"/>
        <v>1</v>
      </c>
      <c r="Q149" s="16">
        <f t="shared" si="49"/>
        <v>1</v>
      </c>
      <c r="R149" s="16">
        <f t="shared" si="49"/>
        <v>1</v>
      </c>
      <c r="S149" s="16">
        <f t="shared" si="49"/>
        <v>1</v>
      </c>
      <c r="T149" s="16">
        <f t="shared" si="49"/>
        <v>1</v>
      </c>
      <c r="U149" s="16">
        <f t="shared" si="49"/>
        <v>1</v>
      </c>
      <c r="V149" s="16">
        <f t="shared" si="49"/>
        <v>1</v>
      </c>
      <c r="W149" s="16">
        <f t="shared" si="49"/>
        <v>1</v>
      </c>
      <c r="X149" s="16">
        <f t="shared" si="49"/>
        <v>1</v>
      </c>
      <c r="Y149" s="16">
        <f t="shared" si="49"/>
        <v>1</v>
      </c>
      <c r="Z149" s="16">
        <f t="shared" si="49"/>
        <v>1</v>
      </c>
      <c r="AA149" s="16">
        <f t="shared" si="49"/>
        <v>1</v>
      </c>
      <c r="AB149" s="16">
        <f t="shared" si="49"/>
        <v>1</v>
      </c>
      <c r="AC149" s="16">
        <f t="shared" si="44"/>
        <v>20</v>
      </c>
      <c r="AD149" s="15" t="str">
        <f t="shared" si="45"/>
        <v xml:space="preserve">Saudi Arabia </v>
      </c>
    </row>
    <row r="150" spans="1:30" x14ac:dyDescent="0.2">
      <c r="A150" s="346" t="s">
        <v>1125</v>
      </c>
      <c r="B150" s="15" t="s">
        <v>1126</v>
      </c>
      <c r="C150" s="15" t="str">
        <f t="shared" si="42"/>
        <v>000001110000––––––––––––</v>
      </c>
      <c r="D150" s="16">
        <f t="shared" si="43"/>
        <v>24</v>
      </c>
      <c r="E150" s="16">
        <f t="shared" si="48"/>
        <v>1</v>
      </c>
      <c r="F150" s="16">
        <f t="shared" si="48"/>
        <v>0</v>
      </c>
      <c r="G150" s="16">
        <f t="shared" si="48"/>
        <v>1</v>
      </c>
      <c r="H150" s="16">
        <f t="shared" si="48"/>
        <v>1</v>
      </c>
      <c r="I150" s="16">
        <f t="shared" si="48"/>
        <v>1</v>
      </c>
      <c r="J150" s="16">
        <f t="shared" si="48"/>
        <v>1</v>
      </c>
      <c r="K150" s="16">
        <f t="shared" si="48"/>
        <v>0</v>
      </c>
      <c r="L150" s="16">
        <f t="shared" si="48"/>
        <v>1</v>
      </c>
      <c r="M150" s="16">
        <f t="shared" si="48"/>
        <v>0</v>
      </c>
      <c r="N150" s="16">
        <f t="shared" si="48"/>
        <v>0</v>
      </c>
      <c r="O150" s="16">
        <f t="shared" si="49"/>
        <v>1</v>
      </c>
      <c r="P150" s="16">
        <f t="shared" si="49"/>
        <v>1</v>
      </c>
      <c r="Q150" s="16">
        <f t="shared" si="49"/>
        <v>1</v>
      </c>
      <c r="R150" s="16">
        <f t="shared" si="49"/>
        <v>1</v>
      </c>
      <c r="S150" s="16">
        <f t="shared" si="49"/>
        <v>1</v>
      </c>
      <c r="T150" s="16">
        <f t="shared" si="49"/>
        <v>1</v>
      </c>
      <c r="U150" s="16">
        <f t="shared" si="49"/>
        <v>1</v>
      </c>
      <c r="V150" s="16">
        <f t="shared" si="49"/>
        <v>1</v>
      </c>
      <c r="W150" s="16">
        <f t="shared" si="49"/>
        <v>1</v>
      </c>
      <c r="X150" s="16">
        <f t="shared" si="49"/>
        <v>1</v>
      </c>
      <c r="Y150" s="16">
        <f t="shared" si="49"/>
        <v>1</v>
      </c>
      <c r="Z150" s="16">
        <f t="shared" si="49"/>
        <v>1</v>
      </c>
      <c r="AA150" s="16">
        <f t="shared" si="49"/>
        <v>1</v>
      </c>
      <c r="AB150" s="16">
        <f t="shared" si="49"/>
        <v>1</v>
      </c>
      <c r="AC150" s="16">
        <f t="shared" si="44"/>
        <v>20</v>
      </c>
      <c r="AD150" s="15" t="str">
        <f t="shared" si="45"/>
        <v xml:space="preserve">Senegal </v>
      </c>
    </row>
    <row r="151" spans="1:30" x14ac:dyDescent="0.2">
      <c r="A151" s="346" t="s">
        <v>1127</v>
      </c>
      <c r="B151" s="15" t="s">
        <v>1128</v>
      </c>
      <c r="C151" s="15" t="str">
        <f t="shared" si="42"/>
        <v>00000111010000––––––––––</v>
      </c>
      <c r="D151" s="16">
        <f t="shared" si="43"/>
        <v>24</v>
      </c>
      <c r="E151" s="16">
        <f t="shared" si="48"/>
        <v>1</v>
      </c>
      <c r="F151" s="16">
        <f t="shared" si="48"/>
        <v>0</v>
      </c>
      <c r="G151" s="16">
        <f t="shared" si="48"/>
        <v>1</v>
      </c>
      <c r="H151" s="16">
        <f t="shared" si="48"/>
        <v>1</v>
      </c>
      <c r="I151" s="16">
        <f t="shared" si="48"/>
        <v>1</v>
      </c>
      <c r="J151" s="16">
        <f t="shared" si="48"/>
        <v>1</v>
      </c>
      <c r="K151" s="16">
        <f t="shared" si="48"/>
        <v>0</v>
      </c>
      <c r="L151" s="16">
        <f t="shared" si="48"/>
        <v>1</v>
      </c>
      <c r="M151" s="16">
        <f t="shared" si="48"/>
        <v>0</v>
      </c>
      <c r="N151" s="16">
        <f t="shared" si="48"/>
        <v>1</v>
      </c>
      <c r="O151" s="16">
        <f t="shared" si="49"/>
        <v>1</v>
      </c>
      <c r="P151" s="16">
        <f t="shared" si="49"/>
        <v>1</v>
      </c>
      <c r="Q151" s="16">
        <f t="shared" si="49"/>
        <v>0</v>
      </c>
      <c r="R151" s="16">
        <f t="shared" si="49"/>
        <v>1</v>
      </c>
      <c r="S151" s="16">
        <f t="shared" si="49"/>
        <v>1</v>
      </c>
      <c r="T151" s="16">
        <f t="shared" si="49"/>
        <v>1</v>
      </c>
      <c r="U151" s="16">
        <f t="shared" si="49"/>
        <v>1</v>
      </c>
      <c r="V151" s="16">
        <f t="shared" si="49"/>
        <v>1</v>
      </c>
      <c r="W151" s="16">
        <f t="shared" si="49"/>
        <v>1</v>
      </c>
      <c r="X151" s="16">
        <f t="shared" si="49"/>
        <v>1</v>
      </c>
      <c r="Y151" s="16">
        <f t="shared" si="49"/>
        <v>1</v>
      </c>
      <c r="Z151" s="16">
        <f t="shared" si="49"/>
        <v>1</v>
      </c>
      <c r="AA151" s="16">
        <f t="shared" si="49"/>
        <v>1</v>
      </c>
      <c r="AB151" s="16">
        <f t="shared" si="49"/>
        <v>1</v>
      </c>
      <c r="AC151" s="16">
        <f t="shared" si="44"/>
        <v>20</v>
      </c>
      <c r="AD151" s="15" t="str">
        <f t="shared" si="45"/>
        <v xml:space="preserve">Seychelles </v>
      </c>
    </row>
    <row r="152" spans="1:30" x14ac:dyDescent="0.2">
      <c r="A152" s="346" t="s">
        <v>1129</v>
      </c>
      <c r="B152" s="15" t="s">
        <v>1130</v>
      </c>
      <c r="C152" s="15" t="str">
        <f t="shared" si="42"/>
        <v>00000111011000––––––––––</v>
      </c>
      <c r="D152" s="16">
        <f t="shared" si="43"/>
        <v>24</v>
      </c>
      <c r="E152" s="16">
        <f t="shared" ref="E152:N161" si="50">IF(OR(MID($AF$1,E$1,1)=MID($C152,E$1,1),MID($C152,E$1,1)="–"),1,0)</f>
        <v>1</v>
      </c>
      <c r="F152" s="16">
        <f t="shared" si="50"/>
        <v>0</v>
      </c>
      <c r="G152" s="16">
        <f t="shared" si="50"/>
        <v>1</v>
      </c>
      <c r="H152" s="16">
        <f t="shared" si="50"/>
        <v>1</v>
      </c>
      <c r="I152" s="16">
        <f t="shared" si="50"/>
        <v>1</v>
      </c>
      <c r="J152" s="16">
        <f t="shared" si="50"/>
        <v>1</v>
      </c>
      <c r="K152" s="16">
        <f t="shared" si="50"/>
        <v>0</v>
      </c>
      <c r="L152" s="16">
        <f t="shared" si="50"/>
        <v>1</v>
      </c>
      <c r="M152" s="16">
        <f t="shared" si="50"/>
        <v>0</v>
      </c>
      <c r="N152" s="16">
        <f t="shared" si="50"/>
        <v>1</v>
      </c>
      <c r="O152" s="16">
        <f t="shared" ref="O152:AB161" si="51">IF(OR(MID($AF$1,O$1,1)=MID($C152,O$1,1),MID($C152,O$1,1)="–"),1,0)</f>
        <v>0</v>
      </c>
      <c r="P152" s="16">
        <f t="shared" si="51"/>
        <v>1</v>
      </c>
      <c r="Q152" s="16">
        <f t="shared" si="51"/>
        <v>0</v>
      </c>
      <c r="R152" s="16">
        <f t="shared" si="51"/>
        <v>1</v>
      </c>
      <c r="S152" s="16">
        <f t="shared" si="51"/>
        <v>1</v>
      </c>
      <c r="T152" s="16">
        <f t="shared" si="51"/>
        <v>1</v>
      </c>
      <c r="U152" s="16">
        <f t="shared" si="51"/>
        <v>1</v>
      </c>
      <c r="V152" s="16">
        <f t="shared" si="51"/>
        <v>1</v>
      </c>
      <c r="W152" s="16">
        <f t="shared" si="51"/>
        <v>1</v>
      </c>
      <c r="X152" s="16">
        <f t="shared" si="51"/>
        <v>1</v>
      </c>
      <c r="Y152" s="16">
        <f t="shared" si="51"/>
        <v>1</v>
      </c>
      <c r="Z152" s="16">
        <f t="shared" si="51"/>
        <v>1</v>
      </c>
      <c r="AA152" s="16">
        <f t="shared" si="51"/>
        <v>1</v>
      </c>
      <c r="AB152" s="16">
        <f t="shared" si="51"/>
        <v>1</v>
      </c>
      <c r="AC152" s="16">
        <f t="shared" si="44"/>
        <v>19</v>
      </c>
      <c r="AD152" s="15" t="str">
        <f t="shared" si="45"/>
        <v xml:space="preserve">Sierra Leone </v>
      </c>
    </row>
    <row r="153" spans="1:30" x14ac:dyDescent="0.2">
      <c r="A153" s="346" t="s">
        <v>1131</v>
      </c>
      <c r="B153" s="15" t="s">
        <v>1132</v>
      </c>
      <c r="C153" s="15" t="str">
        <f t="shared" si="42"/>
        <v>011101101–––––––––––––––</v>
      </c>
      <c r="D153" s="16">
        <f t="shared" si="43"/>
        <v>24</v>
      </c>
      <c r="E153" s="16">
        <f t="shared" si="50"/>
        <v>1</v>
      </c>
      <c r="F153" s="16">
        <f t="shared" si="50"/>
        <v>1</v>
      </c>
      <c r="G153" s="16">
        <f t="shared" si="50"/>
        <v>0</v>
      </c>
      <c r="H153" s="16">
        <f t="shared" si="50"/>
        <v>0</v>
      </c>
      <c r="I153" s="16">
        <f t="shared" si="50"/>
        <v>1</v>
      </c>
      <c r="J153" s="16">
        <f t="shared" si="50"/>
        <v>1</v>
      </c>
      <c r="K153" s="16">
        <f t="shared" si="50"/>
        <v>0</v>
      </c>
      <c r="L153" s="16">
        <f t="shared" si="50"/>
        <v>0</v>
      </c>
      <c r="M153" s="16">
        <f t="shared" si="50"/>
        <v>1</v>
      </c>
      <c r="N153" s="16">
        <f t="shared" si="50"/>
        <v>1</v>
      </c>
      <c r="O153" s="16">
        <f t="shared" si="51"/>
        <v>1</v>
      </c>
      <c r="P153" s="16">
        <f t="shared" si="51"/>
        <v>1</v>
      </c>
      <c r="Q153" s="16">
        <f t="shared" si="51"/>
        <v>1</v>
      </c>
      <c r="R153" s="16">
        <f t="shared" si="51"/>
        <v>1</v>
      </c>
      <c r="S153" s="16">
        <f t="shared" si="51"/>
        <v>1</v>
      </c>
      <c r="T153" s="16">
        <f t="shared" si="51"/>
        <v>1</v>
      </c>
      <c r="U153" s="16">
        <f t="shared" si="51"/>
        <v>1</v>
      </c>
      <c r="V153" s="16">
        <f t="shared" si="51"/>
        <v>1</v>
      </c>
      <c r="W153" s="16">
        <f t="shared" si="51"/>
        <v>1</v>
      </c>
      <c r="X153" s="16">
        <f t="shared" si="51"/>
        <v>1</v>
      </c>
      <c r="Y153" s="16">
        <f t="shared" si="51"/>
        <v>1</v>
      </c>
      <c r="Z153" s="16">
        <f t="shared" si="51"/>
        <v>1</v>
      </c>
      <c r="AA153" s="16">
        <f t="shared" si="51"/>
        <v>1</v>
      </c>
      <c r="AB153" s="16">
        <f t="shared" si="51"/>
        <v>1</v>
      </c>
      <c r="AC153" s="16">
        <f t="shared" si="44"/>
        <v>20</v>
      </c>
      <c r="AD153" s="15" t="str">
        <f t="shared" si="45"/>
        <v xml:space="preserve">Singapore </v>
      </c>
    </row>
    <row r="154" spans="1:30" x14ac:dyDescent="0.2">
      <c r="A154" s="346" t="s">
        <v>1133</v>
      </c>
      <c r="B154" s="15" t="s">
        <v>1134</v>
      </c>
      <c r="C154" s="15" t="str">
        <f t="shared" si="42"/>
        <v>01010000010111––––––––––</v>
      </c>
      <c r="D154" s="16">
        <f t="shared" si="43"/>
        <v>24</v>
      </c>
      <c r="E154" s="16">
        <f t="shared" si="50"/>
        <v>1</v>
      </c>
      <c r="F154" s="16">
        <f t="shared" si="50"/>
        <v>1</v>
      </c>
      <c r="G154" s="16">
        <f t="shared" si="50"/>
        <v>1</v>
      </c>
      <c r="H154" s="16">
        <f t="shared" si="50"/>
        <v>0</v>
      </c>
      <c r="I154" s="16">
        <f t="shared" si="50"/>
        <v>1</v>
      </c>
      <c r="J154" s="16">
        <f t="shared" si="50"/>
        <v>0</v>
      </c>
      <c r="K154" s="16">
        <f t="shared" si="50"/>
        <v>1</v>
      </c>
      <c r="L154" s="16">
        <f t="shared" si="50"/>
        <v>0</v>
      </c>
      <c r="M154" s="16">
        <f t="shared" si="50"/>
        <v>0</v>
      </c>
      <c r="N154" s="16">
        <f t="shared" si="50"/>
        <v>1</v>
      </c>
      <c r="O154" s="16">
        <f t="shared" si="51"/>
        <v>1</v>
      </c>
      <c r="P154" s="16">
        <f t="shared" si="51"/>
        <v>0</v>
      </c>
      <c r="Q154" s="16">
        <f t="shared" si="51"/>
        <v>1</v>
      </c>
      <c r="R154" s="16">
        <f t="shared" si="51"/>
        <v>0</v>
      </c>
      <c r="S154" s="16">
        <f t="shared" si="51"/>
        <v>1</v>
      </c>
      <c r="T154" s="16">
        <f t="shared" si="51"/>
        <v>1</v>
      </c>
      <c r="U154" s="16">
        <f t="shared" si="51"/>
        <v>1</v>
      </c>
      <c r="V154" s="16">
        <f t="shared" si="51"/>
        <v>1</v>
      </c>
      <c r="W154" s="16">
        <f t="shared" si="51"/>
        <v>1</v>
      </c>
      <c r="X154" s="16">
        <f t="shared" si="51"/>
        <v>1</v>
      </c>
      <c r="Y154" s="16">
        <f t="shared" si="51"/>
        <v>1</v>
      </c>
      <c r="Z154" s="16">
        <f t="shared" si="51"/>
        <v>1</v>
      </c>
      <c r="AA154" s="16">
        <f t="shared" si="51"/>
        <v>1</v>
      </c>
      <c r="AB154" s="16">
        <f t="shared" si="51"/>
        <v>1</v>
      </c>
      <c r="AC154" s="16">
        <f t="shared" si="44"/>
        <v>18</v>
      </c>
      <c r="AD154" s="15" t="str">
        <f t="shared" si="45"/>
        <v xml:space="preserve">Slovakia </v>
      </c>
    </row>
    <row r="155" spans="1:30" x14ac:dyDescent="0.2">
      <c r="A155" s="346" t="s">
        <v>1135</v>
      </c>
      <c r="B155" s="15" t="s">
        <v>1136</v>
      </c>
      <c r="C155" s="15" t="str">
        <f t="shared" si="42"/>
        <v>01010000011011––––––––––</v>
      </c>
      <c r="D155" s="16">
        <f t="shared" si="43"/>
        <v>24</v>
      </c>
      <c r="E155" s="16">
        <f t="shared" si="50"/>
        <v>1</v>
      </c>
      <c r="F155" s="16">
        <f t="shared" si="50"/>
        <v>1</v>
      </c>
      <c r="G155" s="16">
        <f t="shared" si="50"/>
        <v>1</v>
      </c>
      <c r="H155" s="16">
        <f t="shared" si="50"/>
        <v>0</v>
      </c>
      <c r="I155" s="16">
        <f t="shared" si="50"/>
        <v>1</v>
      </c>
      <c r="J155" s="16">
        <f t="shared" si="50"/>
        <v>0</v>
      </c>
      <c r="K155" s="16">
        <f t="shared" si="50"/>
        <v>1</v>
      </c>
      <c r="L155" s="16">
        <f t="shared" si="50"/>
        <v>0</v>
      </c>
      <c r="M155" s="16">
        <f t="shared" si="50"/>
        <v>0</v>
      </c>
      <c r="N155" s="16">
        <f t="shared" si="50"/>
        <v>1</v>
      </c>
      <c r="O155" s="16">
        <f t="shared" si="51"/>
        <v>0</v>
      </c>
      <c r="P155" s="16">
        <f t="shared" si="51"/>
        <v>1</v>
      </c>
      <c r="Q155" s="16">
        <f t="shared" si="51"/>
        <v>1</v>
      </c>
      <c r="R155" s="16">
        <f t="shared" si="51"/>
        <v>0</v>
      </c>
      <c r="S155" s="16">
        <f t="shared" si="51"/>
        <v>1</v>
      </c>
      <c r="T155" s="16">
        <f t="shared" si="51"/>
        <v>1</v>
      </c>
      <c r="U155" s="16">
        <f t="shared" si="51"/>
        <v>1</v>
      </c>
      <c r="V155" s="16">
        <f t="shared" si="51"/>
        <v>1</v>
      </c>
      <c r="W155" s="16">
        <f t="shared" si="51"/>
        <v>1</v>
      </c>
      <c r="X155" s="16">
        <f t="shared" si="51"/>
        <v>1</v>
      </c>
      <c r="Y155" s="16">
        <f t="shared" si="51"/>
        <v>1</v>
      </c>
      <c r="Z155" s="16">
        <f t="shared" si="51"/>
        <v>1</v>
      </c>
      <c r="AA155" s="16">
        <f t="shared" si="51"/>
        <v>1</v>
      </c>
      <c r="AB155" s="16">
        <f t="shared" si="51"/>
        <v>1</v>
      </c>
      <c r="AC155" s="16">
        <f t="shared" si="44"/>
        <v>18</v>
      </c>
      <c r="AD155" s="15" t="str">
        <f t="shared" si="45"/>
        <v xml:space="preserve">Slovenia </v>
      </c>
    </row>
    <row r="156" spans="1:30" x14ac:dyDescent="0.2">
      <c r="A156" s="346" t="s">
        <v>1137</v>
      </c>
      <c r="B156" s="15" t="s">
        <v>1138</v>
      </c>
      <c r="C156" s="15" t="str">
        <f t="shared" si="42"/>
        <v>10001001011100––––––––––</v>
      </c>
      <c r="D156" s="16">
        <f t="shared" si="43"/>
        <v>24</v>
      </c>
      <c r="E156" s="16">
        <f t="shared" si="50"/>
        <v>0</v>
      </c>
      <c r="F156" s="16">
        <f t="shared" si="50"/>
        <v>0</v>
      </c>
      <c r="G156" s="16">
        <f t="shared" si="50"/>
        <v>1</v>
      </c>
      <c r="H156" s="16">
        <f t="shared" si="50"/>
        <v>1</v>
      </c>
      <c r="I156" s="16">
        <f t="shared" si="50"/>
        <v>0</v>
      </c>
      <c r="J156" s="16">
        <f t="shared" si="50"/>
        <v>0</v>
      </c>
      <c r="K156" s="16">
        <f t="shared" si="50"/>
        <v>1</v>
      </c>
      <c r="L156" s="16">
        <f t="shared" si="50"/>
        <v>1</v>
      </c>
      <c r="M156" s="16">
        <f t="shared" si="50"/>
        <v>0</v>
      </c>
      <c r="N156" s="16">
        <f t="shared" si="50"/>
        <v>1</v>
      </c>
      <c r="O156" s="16">
        <f t="shared" si="51"/>
        <v>0</v>
      </c>
      <c r="P156" s="16">
        <f t="shared" si="51"/>
        <v>0</v>
      </c>
      <c r="Q156" s="16">
        <f t="shared" si="51"/>
        <v>0</v>
      </c>
      <c r="R156" s="16">
        <f t="shared" si="51"/>
        <v>1</v>
      </c>
      <c r="S156" s="16">
        <f t="shared" si="51"/>
        <v>1</v>
      </c>
      <c r="T156" s="16">
        <f t="shared" si="51"/>
        <v>1</v>
      </c>
      <c r="U156" s="16">
        <f t="shared" si="51"/>
        <v>1</v>
      </c>
      <c r="V156" s="16">
        <f t="shared" si="51"/>
        <v>1</v>
      </c>
      <c r="W156" s="16">
        <f t="shared" si="51"/>
        <v>1</v>
      </c>
      <c r="X156" s="16">
        <f t="shared" si="51"/>
        <v>1</v>
      </c>
      <c r="Y156" s="16">
        <f t="shared" si="51"/>
        <v>1</v>
      </c>
      <c r="Z156" s="16">
        <f t="shared" si="51"/>
        <v>1</v>
      </c>
      <c r="AA156" s="16">
        <f t="shared" si="51"/>
        <v>1</v>
      </c>
      <c r="AB156" s="16">
        <f t="shared" si="51"/>
        <v>1</v>
      </c>
      <c r="AC156" s="16">
        <f t="shared" si="44"/>
        <v>16</v>
      </c>
      <c r="AD156" s="15" t="str">
        <f t="shared" si="45"/>
        <v xml:space="preserve">Solomon Islands </v>
      </c>
    </row>
    <row r="157" spans="1:30" x14ac:dyDescent="0.2">
      <c r="A157" s="346" t="s">
        <v>1139</v>
      </c>
      <c r="B157" s="15" t="s">
        <v>1140</v>
      </c>
      <c r="C157" s="15" t="str">
        <f t="shared" si="42"/>
        <v>000001111000––––––––––––</v>
      </c>
      <c r="D157" s="16">
        <f t="shared" si="43"/>
        <v>24</v>
      </c>
      <c r="E157" s="16">
        <f t="shared" si="50"/>
        <v>1</v>
      </c>
      <c r="F157" s="16">
        <f t="shared" si="50"/>
        <v>0</v>
      </c>
      <c r="G157" s="16">
        <f t="shared" si="50"/>
        <v>1</v>
      </c>
      <c r="H157" s="16">
        <f t="shared" si="50"/>
        <v>1</v>
      </c>
      <c r="I157" s="16">
        <f t="shared" si="50"/>
        <v>1</v>
      </c>
      <c r="J157" s="16">
        <f t="shared" si="50"/>
        <v>1</v>
      </c>
      <c r="K157" s="16">
        <f t="shared" si="50"/>
        <v>0</v>
      </c>
      <c r="L157" s="16">
        <f t="shared" si="50"/>
        <v>1</v>
      </c>
      <c r="M157" s="16">
        <f t="shared" si="50"/>
        <v>1</v>
      </c>
      <c r="N157" s="16">
        <f t="shared" si="50"/>
        <v>0</v>
      </c>
      <c r="O157" s="16">
        <f t="shared" si="51"/>
        <v>1</v>
      </c>
      <c r="P157" s="16">
        <f t="shared" si="51"/>
        <v>1</v>
      </c>
      <c r="Q157" s="16">
        <f t="shared" si="51"/>
        <v>1</v>
      </c>
      <c r="R157" s="16">
        <f t="shared" si="51"/>
        <v>1</v>
      </c>
      <c r="S157" s="16">
        <f t="shared" si="51"/>
        <v>1</v>
      </c>
      <c r="T157" s="16">
        <f t="shared" si="51"/>
        <v>1</v>
      </c>
      <c r="U157" s="16">
        <f t="shared" si="51"/>
        <v>1</v>
      </c>
      <c r="V157" s="16">
        <f t="shared" si="51"/>
        <v>1</v>
      </c>
      <c r="W157" s="16">
        <f t="shared" si="51"/>
        <v>1</v>
      </c>
      <c r="X157" s="16">
        <f t="shared" si="51"/>
        <v>1</v>
      </c>
      <c r="Y157" s="16">
        <f t="shared" si="51"/>
        <v>1</v>
      </c>
      <c r="Z157" s="16">
        <f t="shared" si="51"/>
        <v>1</v>
      </c>
      <c r="AA157" s="16">
        <f t="shared" si="51"/>
        <v>1</v>
      </c>
      <c r="AB157" s="16">
        <f t="shared" si="51"/>
        <v>1</v>
      </c>
      <c r="AC157" s="16">
        <f t="shared" si="44"/>
        <v>21</v>
      </c>
      <c r="AD157" s="15" t="str">
        <f t="shared" si="45"/>
        <v xml:space="preserve">Somalia </v>
      </c>
    </row>
    <row r="158" spans="1:30" x14ac:dyDescent="0.2">
      <c r="A158" s="346" t="s">
        <v>1141</v>
      </c>
      <c r="B158" s="15" t="s">
        <v>1142</v>
      </c>
      <c r="C158" s="15" t="str">
        <f t="shared" si="42"/>
        <v>000000001–––––––––––––––</v>
      </c>
      <c r="D158" s="16">
        <f t="shared" si="43"/>
        <v>24</v>
      </c>
      <c r="E158" s="16">
        <f t="shared" si="50"/>
        <v>1</v>
      </c>
      <c r="F158" s="16">
        <f t="shared" si="50"/>
        <v>0</v>
      </c>
      <c r="G158" s="16">
        <f t="shared" si="50"/>
        <v>1</v>
      </c>
      <c r="H158" s="16">
        <f t="shared" si="50"/>
        <v>1</v>
      </c>
      <c r="I158" s="16">
        <f t="shared" si="50"/>
        <v>1</v>
      </c>
      <c r="J158" s="16">
        <f t="shared" si="50"/>
        <v>0</v>
      </c>
      <c r="K158" s="16">
        <f t="shared" si="50"/>
        <v>1</v>
      </c>
      <c r="L158" s="16">
        <f t="shared" si="50"/>
        <v>0</v>
      </c>
      <c r="M158" s="16">
        <f t="shared" si="50"/>
        <v>1</v>
      </c>
      <c r="N158" s="16">
        <f t="shared" si="50"/>
        <v>1</v>
      </c>
      <c r="O158" s="16">
        <f t="shared" si="51"/>
        <v>1</v>
      </c>
      <c r="P158" s="16">
        <f t="shared" si="51"/>
        <v>1</v>
      </c>
      <c r="Q158" s="16">
        <f t="shared" si="51"/>
        <v>1</v>
      </c>
      <c r="R158" s="16">
        <f t="shared" si="51"/>
        <v>1</v>
      </c>
      <c r="S158" s="16">
        <f t="shared" si="51"/>
        <v>1</v>
      </c>
      <c r="T158" s="16">
        <f t="shared" si="51"/>
        <v>1</v>
      </c>
      <c r="U158" s="16">
        <f t="shared" si="51"/>
        <v>1</v>
      </c>
      <c r="V158" s="16">
        <f t="shared" si="51"/>
        <v>1</v>
      </c>
      <c r="W158" s="16">
        <f t="shared" si="51"/>
        <v>1</v>
      </c>
      <c r="X158" s="16">
        <f t="shared" si="51"/>
        <v>1</v>
      </c>
      <c r="Y158" s="16">
        <f t="shared" si="51"/>
        <v>1</v>
      </c>
      <c r="Z158" s="16">
        <f t="shared" si="51"/>
        <v>1</v>
      </c>
      <c r="AA158" s="16">
        <f t="shared" si="51"/>
        <v>1</v>
      </c>
      <c r="AB158" s="16">
        <f t="shared" si="51"/>
        <v>1</v>
      </c>
      <c r="AC158" s="16">
        <f t="shared" si="44"/>
        <v>21</v>
      </c>
      <c r="AD158" s="15" t="str">
        <f t="shared" si="45"/>
        <v xml:space="preserve">South Africa </v>
      </c>
    </row>
    <row r="159" spans="1:30" x14ac:dyDescent="0.2">
      <c r="A159" s="346" t="s">
        <v>1143</v>
      </c>
      <c r="B159" s="15" t="s">
        <v>1144</v>
      </c>
      <c r="C159" s="15" t="str">
        <f t="shared" si="42"/>
        <v>001101––––––––––––––––––</v>
      </c>
      <c r="D159" s="16">
        <f t="shared" si="43"/>
        <v>24</v>
      </c>
      <c r="E159" s="16">
        <f t="shared" si="50"/>
        <v>1</v>
      </c>
      <c r="F159" s="16">
        <f t="shared" si="50"/>
        <v>0</v>
      </c>
      <c r="G159" s="16">
        <f t="shared" si="50"/>
        <v>0</v>
      </c>
      <c r="H159" s="16">
        <f t="shared" si="50"/>
        <v>0</v>
      </c>
      <c r="I159" s="16">
        <f t="shared" si="50"/>
        <v>1</v>
      </c>
      <c r="J159" s="16">
        <f t="shared" si="50"/>
        <v>1</v>
      </c>
      <c r="K159" s="16">
        <f t="shared" si="50"/>
        <v>1</v>
      </c>
      <c r="L159" s="16">
        <f t="shared" si="50"/>
        <v>1</v>
      </c>
      <c r="M159" s="16">
        <f t="shared" si="50"/>
        <v>1</v>
      </c>
      <c r="N159" s="16">
        <f t="shared" si="50"/>
        <v>1</v>
      </c>
      <c r="O159" s="16">
        <f t="shared" si="51"/>
        <v>1</v>
      </c>
      <c r="P159" s="16">
        <f t="shared" si="51"/>
        <v>1</v>
      </c>
      <c r="Q159" s="16">
        <f t="shared" si="51"/>
        <v>1</v>
      </c>
      <c r="R159" s="16">
        <f t="shared" si="51"/>
        <v>1</v>
      </c>
      <c r="S159" s="16">
        <f t="shared" si="51"/>
        <v>1</v>
      </c>
      <c r="T159" s="16">
        <f t="shared" si="51"/>
        <v>1</v>
      </c>
      <c r="U159" s="16">
        <f t="shared" si="51"/>
        <v>1</v>
      </c>
      <c r="V159" s="16">
        <f t="shared" si="51"/>
        <v>1</v>
      </c>
      <c r="W159" s="16">
        <f t="shared" si="51"/>
        <v>1</v>
      </c>
      <c r="X159" s="16">
        <f t="shared" si="51"/>
        <v>1</v>
      </c>
      <c r="Y159" s="16">
        <f t="shared" si="51"/>
        <v>1</v>
      </c>
      <c r="Z159" s="16">
        <f t="shared" si="51"/>
        <v>1</v>
      </c>
      <c r="AA159" s="16">
        <f t="shared" si="51"/>
        <v>1</v>
      </c>
      <c r="AB159" s="16">
        <f t="shared" si="51"/>
        <v>1</v>
      </c>
      <c r="AC159" s="16">
        <f t="shared" si="44"/>
        <v>21</v>
      </c>
      <c r="AD159" s="15" t="str">
        <f t="shared" si="45"/>
        <v xml:space="preserve">Spain </v>
      </c>
    </row>
    <row r="160" spans="1:30" x14ac:dyDescent="0.2">
      <c r="A160" s="346" t="s">
        <v>1145</v>
      </c>
      <c r="B160" s="15" t="s">
        <v>1146</v>
      </c>
      <c r="C160" s="15" t="str">
        <f t="shared" si="42"/>
        <v>011101110–––––––––––––––</v>
      </c>
      <c r="D160" s="16">
        <f t="shared" si="43"/>
        <v>24</v>
      </c>
      <c r="E160" s="16">
        <f t="shared" si="50"/>
        <v>1</v>
      </c>
      <c r="F160" s="16">
        <f t="shared" si="50"/>
        <v>1</v>
      </c>
      <c r="G160" s="16">
        <f t="shared" si="50"/>
        <v>0</v>
      </c>
      <c r="H160" s="16">
        <f t="shared" si="50"/>
        <v>0</v>
      </c>
      <c r="I160" s="16">
        <f t="shared" si="50"/>
        <v>1</v>
      </c>
      <c r="J160" s="16">
        <f t="shared" si="50"/>
        <v>1</v>
      </c>
      <c r="K160" s="16">
        <f t="shared" si="50"/>
        <v>0</v>
      </c>
      <c r="L160" s="16">
        <f t="shared" si="50"/>
        <v>1</v>
      </c>
      <c r="M160" s="16">
        <f t="shared" si="50"/>
        <v>0</v>
      </c>
      <c r="N160" s="16">
        <f t="shared" si="50"/>
        <v>1</v>
      </c>
      <c r="O160" s="16">
        <f t="shared" si="51"/>
        <v>1</v>
      </c>
      <c r="P160" s="16">
        <f t="shared" si="51"/>
        <v>1</v>
      </c>
      <c r="Q160" s="16">
        <f t="shared" si="51"/>
        <v>1</v>
      </c>
      <c r="R160" s="16">
        <f t="shared" si="51"/>
        <v>1</v>
      </c>
      <c r="S160" s="16">
        <f t="shared" si="51"/>
        <v>1</v>
      </c>
      <c r="T160" s="16">
        <f t="shared" si="51"/>
        <v>1</v>
      </c>
      <c r="U160" s="16">
        <f t="shared" si="51"/>
        <v>1</v>
      </c>
      <c r="V160" s="16">
        <f t="shared" si="51"/>
        <v>1</v>
      </c>
      <c r="W160" s="16">
        <f t="shared" si="51"/>
        <v>1</v>
      </c>
      <c r="X160" s="16">
        <f t="shared" si="51"/>
        <v>1</v>
      </c>
      <c r="Y160" s="16">
        <f t="shared" si="51"/>
        <v>1</v>
      </c>
      <c r="Z160" s="16">
        <f t="shared" si="51"/>
        <v>1</v>
      </c>
      <c r="AA160" s="16">
        <f t="shared" si="51"/>
        <v>1</v>
      </c>
      <c r="AB160" s="16">
        <f t="shared" si="51"/>
        <v>1</v>
      </c>
      <c r="AC160" s="16">
        <f t="shared" si="44"/>
        <v>20</v>
      </c>
      <c r="AD160" s="15" t="str">
        <f t="shared" si="45"/>
        <v xml:space="preserve">Sri Lanka </v>
      </c>
    </row>
    <row r="161" spans="1:30" x14ac:dyDescent="0.2">
      <c r="A161" s="346" t="s">
        <v>1147</v>
      </c>
      <c r="B161" s="15" t="s">
        <v>1148</v>
      </c>
      <c r="C161" s="15" t="str">
        <f t="shared" si="42"/>
        <v>000001111100––––––––––––</v>
      </c>
      <c r="D161" s="16">
        <f t="shared" si="43"/>
        <v>24</v>
      </c>
      <c r="E161" s="16">
        <f t="shared" si="50"/>
        <v>1</v>
      </c>
      <c r="F161" s="16">
        <f t="shared" si="50"/>
        <v>0</v>
      </c>
      <c r="G161" s="16">
        <f t="shared" si="50"/>
        <v>1</v>
      </c>
      <c r="H161" s="16">
        <f t="shared" si="50"/>
        <v>1</v>
      </c>
      <c r="I161" s="16">
        <f t="shared" si="50"/>
        <v>1</v>
      </c>
      <c r="J161" s="16">
        <f t="shared" si="50"/>
        <v>1</v>
      </c>
      <c r="K161" s="16">
        <f t="shared" si="50"/>
        <v>0</v>
      </c>
      <c r="L161" s="16">
        <f t="shared" si="50"/>
        <v>1</v>
      </c>
      <c r="M161" s="16">
        <f t="shared" si="50"/>
        <v>1</v>
      </c>
      <c r="N161" s="16">
        <f t="shared" si="50"/>
        <v>1</v>
      </c>
      <c r="O161" s="16">
        <f t="shared" si="51"/>
        <v>1</v>
      </c>
      <c r="P161" s="16">
        <f t="shared" si="51"/>
        <v>1</v>
      </c>
      <c r="Q161" s="16">
        <f t="shared" si="51"/>
        <v>1</v>
      </c>
      <c r="R161" s="16">
        <f t="shared" si="51"/>
        <v>1</v>
      </c>
      <c r="S161" s="16">
        <f t="shared" si="51"/>
        <v>1</v>
      </c>
      <c r="T161" s="16">
        <f t="shared" si="51"/>
        <v>1</v>
      </c>
      <c r="U161" s="16">
        <f t="shared" si="51"/>
        <v>1</v>
      </c>
      <c r="V161" s="16">
        <f t="shared" si="51"/>
        <v>1</v>
      </c>
      <c r="W161" s="16">
        <f t="shared" si="51"/>
        <v>1</v>
      </c>
      <c r="X161" s="16">
        <f t="shared" si="51"/>
        <v>1</v>
      </c>
      <c r="Y161" s="16">
        <f t="shared" si="51"/>
        <v>1</v>
      </c>
      <c r="Z161" s="16">
        <f t="shared" si="51"/>
        <v>1</v>
      </c>
      <c r="AA161" s="16">
        <f t="shared" si="51"/>
        <v>1</v>
      </c>
      <c r="AB161" s="16">
        <f t="shared" si="51"/>
        <v>1</v>
      </c>
      <c r="AC161" s="16">
        <f t="shared" si="44"/>
        <v>22</v>
      </c>
      <c r="AD161" s="15" t="str">
        <f t="shared" si="45"/>
        <v xml:space="preserve">Sudan </v>
      </c>
    </row>
    <row r="162" spans="1:30" x14ac:dyDescent="0.2">
      <c r="A162" s="346" t="s">
        <v>1149</v>
      </c>
      <c r="B162" s="15" t="s">
        <v>1150</v>
      </c>
      <c r="C162" s="15" t="str">
        <f t="shared" ref="C162:C190" si="52">SUBSTITUTE(B162," ","")</f>
        <v>000011001000––––––––––––</v>
      </c>
      <c r="D162" s="16">
        <f t="shared" ref="D162:D190" si="53">LEN(C162)</f>
        <v>24</v>
      </c>
      <c r="E162" s="16">
        <f t="shared" ref="E162:N171" si="54">IF(OR(MID($AF$1,E$1,1)=MID($C162,E$1,1),MID($C162,E$1,1)="–"),1,0)</f>
        <v>1</v>
      </c>
      <c r="F162" s="16">
        <f t="shared" si="54"/>
        <v>0</v>
      </c>
      <c r="G162" s="16">
        <f t="shared" si="54"/>
        <v>1</v>
      </c>
      <c r="H162" s="16">
        <f t="shared" si="54"/>
        <v>1</v>
      </c>
      <c r="I162" s="16">
        <f t="shared" si="54"/>
        <v>0</v>
      </c>
      <c r="J162" s="16">
        <f t="shared" si="54"/>
        <v>1</v>
      </c>
      <c r="K162" s="16">
        <f t="shared" si="54"/>
        <v>1</v>
      </c>
      <c r="L162" s="16">
        <f t="shared" si="54"/>
        <v>0</v>
      </c>
      <c r="M162" s="16">
        <f t="shared" si="54"/>
        <v>1</v>
      </c>
      <c r="N162" s="16">
        <f t="shared" si="54"/>
        <v>0</v>
      </c>
      <c r="O162" s="16">
        <f t="shared" ref="O162:AB171" si="55">IF(OR(MID($AF$1,O$1,1)=MID($C162,O$1,1),MID($C162,O$1,1)="–"),1,0)</f>
        <v>1</v>
      </c>
      <c r="P162" s="16">
        <f t="shared" si="55"/>
        <v>1</v>
      </c>
      <c r="Q162" s="16">
        <f t="shared" si="55"/>
        <v>1</v>
      </c>
      <c r="R162" s="16">
        <f t="shared" si="55"/>
        <v>1</v>
      </c>
      <c r="S162" s="16">
        <f t="shared" si="55"/>
        <v>1</v>
      </c>
      <c r="T162" s="16">
        <f t="shared" si="55"/>
        <v>1</v>
      </c>
      <c r="U162" s="16">
        <f t="shared" si="55"/>
        <v>1</v>
      </c>
      <c r="V162" s="16">
        <f t="shared" si="55"/>
        <v>1</v>
      </c>
      <c r="W162" s="16">
        <f t="shared" si="55"/>
        <v>1</v>
      </c>
      <c r="X162" s="16">
        <f t="shared" si="55"/>
        <v>1</v>
      </c>
      <c r="Y162" s="16">
        <f t="shared" si="55"/>
        <v>1</v>
      </c>
      <c r="Z162" s="16">
        <f t="shared" si="55"/>
        <v>1</v>
      </c>
      <c r="AA162" s="16">
        <f t="shared" si="55"/>
        <v>1</v>
      </c>
      <c r="AB162" s="16">
        <f t="shared" si="55"/>
        <v>1</v>
      </c>
      <c r="AC162" s="16">
        <f t="shared" ref="AC162:AC190" si="56">SUM(E162:AB162)</f>
        <v>20</v>
      </c>
      <c r="AD162" s="15" t="str">
        <f t="shared" ref="AD162:AD190" si="57">A162</f>
        <v xml:space="preserve">Suriname </v>
      </c>
    </row>
    <row r="163" spans="1:30" x14ac:dyDescent="0.2">
      <c r="A163" s="346" t="s">
        <v>1151</v>
      </c>
      <c r="B163" s="15" t="s">
        <v>1152</v>
      </c>
      <c r="C163" s="15" t="str">
        <f t="shared" si="52"/>
        <v>00000111101000––––––––––</v>
      </c>
      <c r="D163" s="16">
        <f t="shared" si="53"/>
        <v>24</v>
      </c>
      <c r="E163" s="16">
        <f t="shared" si="54"/>
        <v>1</v>
      </c>
      <c r="F163" s="16">
        <f t="shared" si="54"/>
        <v>0</v>
      </c>
      <c r="G163" s="16">
        <f t="shared" si="54"/>
        <v>1</v>
      </c>
      <c r="H163" s="16">
        <f t="shared" si="54"/>
        <v>1</v>
      </c>
      <c r="I163" s="16">
        <f t="shared" si="54"/>
        <v>1</v>
      </c>
      <c r="J163" s="16">
        <f t="shared" si="54"/>
        <v>1</v>
      </c>
      <c r="K163" s="16">
        <f t="shared" si="54"/>
        <v>0</v>
      </c>
      <c r="L163" s="16">
        <f t="shared" si="54"/>
        <v>1</v>
      </c>
      <c r="M163" s="16">
        <f t="shared" si="54"/>
        <v>1</v>
      </c>
      <c r="N163" s="16">
        <f t="shared" si="54"/>
        <v>0</v>
      </c>
      <c r="O163" s="16">
        <f t="shared" si="55"/>
        <v>0</v>
      </c>
      <c r="P163" s="16">
        <f t="shared" si="55"/>
        <v>1</v>
      </c>
      <c r="Q163" s="16">
        <f t="shared" si="55"/>
        <v>0</v>
      </c>
      <c r="R163" s="16">
        <f t="shared" si="55"/>
        <v>1</v>
      </c>
      <c r="S163" s="16">
        <f t="shared" si="55"/>
        <v>1</v>
      </c>
      <c r="T163" s="16">
        <f t="shared" si="55"/>
        <v>1</v>
      </c>
      <c r="U163" s="16">
        <f t="shared" si="55"/>
        <v>1</v>
      </c>
      <c r="V163" s="16">
        <f t="shared" si="55"/>
        <v>1</v>
      </c>
      <c r="W163" s="16">
        <f t="shared" si="55"/>
        <v>1</v>
      </c>
      <c r="X163" s="16">
        <f t="shared" si="55"/>
        <v>1</v>
      </c>
      <c r="Y163" s="16">
        <f t="shared" si="55"/>
        <v>1</v>
      </c>
      <c r="Z163" s="16">
        <f t="shared" si="55"/>
        <v>1</v>
      </c>
      <c r="AA163" s="16">
        <f t="shared" si="55"/>
        <v>1</v>
      </c>
      <c r="AB163" s="16">
        <f t="shared" si="55"/>
        <v>1</v>
      </c>
      <c r="AC163" s="16">
        <f t="shared" si="56"/>
        <v>19</v>
      </c>
      <c r="AD163" s="15" t="str">
        <f t="shared" si="57"/>
        <v xml:space="preserve">Swaziland </v>
      </c>
    </row>
    <row r="164" spans="1:30" x14ac:dyDescent="0.2">
      <c r="A164" s="346" t="s">
        <v>1153</v>
      </c>
      <c r="B164" s="15" t="s">
        <v>1154</v>
      </c>
      <c r="C164" s="15" t="str">
        <f t="shared" si="52"/>
        <v>010010101–––––––––––––––</v>
      </c>
      <c r="D164" s="16">
        <f t="shared" si="53"/>
        <v>24</v>
      </c>
      <c r="E164" s="16">
        <f t="shared" si="54"/>
        <v>1</v>
      </c>
      <c r="F164" s="16">
        <f t="shared" si="54"/>
        <v>1</v>
      </c>
      <c r="G164" s="16">
        <f t="shared" si="54"/>
        <v>1</v>
      </c>
      <c r="H164" s="16">
        <f t="shared" si="54"/>
        <v>1</v>
      </c>
      <c r="I164" s="16">
        <f t="shared" si="54"/>
        <v>0</v>
      </c>
      <c r="J164" s="16">
        <f t="shared" si="54"/>
        <v>0</v>
      </c>
      <c r="K164" s="16">
        <f t="shared" si="54"/>
        <v>0</v>
      </c>
      <c r="L164" s="16">
        <f t="shared" si="54"/>
        <v>0</v>
      </c>
      <c r="M164" s="16">
        <f t="shared" si="54"/>
        <v>1</v>
      </c>
      <c r="N164" s="16">
        <f t="shared" si="54"/>
        <v>1</v>
      </c>
      <c r="O164" s="16">
        <f t="shared" si="55"/>
        <v>1</v>
      </c>
      <c r="P164" s="16">
        <f t="shared" si="55"/>
        <v>1</v>
      </c>
      <c r="Q164" s="16">
        <f t="shared" si="55"/>
        <v>1</v>
      </c>
      <c r="R164" s="16">
        <f t="shared" si="55"/>
        <v>1</v>
      </c>
      <c r="S164" s="16">
        <f t="shared" si="55"/>
        <v>1</v>
      </c>
      <c r="T164" s="16">
        <f t="shared" si="55"/>
        <v>1</v>
      </c>
      <c r="U164" s="16">
        <f t="shared" si="55"/>
        <v>1</v>
      </c>
      <c r="V164" s="16">
        <f t="shared" si="55"/>
        <v>1</v>
      </c>
      <c r="W164" s="16">
        <f t="shared" si="55"/>
        <v>1</v>
      </c>
      <c r="X164" s="16">
        <f t="shared" si="55"/>
        <v>1</v>
      </c>
      <c r="Y164" s="16">
        <f t="shared" si="55"/>
        <v>1</v>
      </c>
      <c r="Z164" s="16">
        <f t="shared" si="55"/>
        <v>1</v>
      </c>
      <c r="AA164" s="16">
        <f t="shared" si="55"/>
        <v>1</v>
      </c>
      <c r="AB164" s="16">
        <f t="shared" si="55"/>
        <v>1</v>
      </c>
      <c r="AC164" s="16">
        <f t="shared" si="56"/>
        <v>20</v>
      </c>
      <c r="AD164" s="15" t="str">
        <f t="shared" si="57"/>
        <v xml:space="preserve">Sweden </v>
      </c>
    </row>
    <row r="165" spans="1:30" x14ac:dyDescent="0.2">
      <c r="A165" s="346" t="s">
        <v>1155</v>
      </c>
      <c r="B165" s="15" t="s">
        <v>1156</v>
      </c>
      <c r="C165" s="15" t="str">
        <f t="shared" si="52"/>
        <v>010010110–––––––––––––––</v>
      </c>
      <c r="D165" s="16">
        <f t="shared" si="53"/>
        <v>24</v>
      </c>
      <c r="E165" s="16">
        <f t="shared" si="54"/>
        <v>1</v>
      </c>
      <c r="F165" s="16">
        <f t="shared" si="54"/>
        <v>1</v>
      </c>
      <c r="G165" s="16">
        <f t="shared" si="54"/>
        <v>1</v>
      </c>
      <c r="H165" s="16">
        <f t="shared" si="54"/>
        <v>1</v>
      </c>
      <c r="I165" s="16">
        <f t="shared" si="54"/>
        <v>0</v>
      </c>
      <c r="J165" s="16">
        <f t="shared" si="54"/>
        <v>0</v>
      </c>
      <c r="K165" s="16">
        <f t="shared" si="54"/>
        <v>0</v>
      </c>
      <c r="L165" s="16">
        <f t="shared" si="54"/>
        <v>1</v>
      </c>
      <c r="M165" s="16">
        <f t="shared" si="54"/>
        <v>0</v>
      </c>
      <c r="N165" s="16">
        <f t="shared" si="54"/>
        <v>1</v>
      </c>
      <c r="O165" s="16">
        <f t="shared" si="55"/>
        <v>1</v>
      </c>
      <c r="P165" s="16">
        <f t="shared" si="55"/>
        <v>1</v>
      </c>
      <c r="Q165" s="16">
        <f t="shared" si="55"/>
        <v>1</v>
      </c>
      <c r="R165" s="16">
        <f t="shared" si="55"/>
        <v>1</v>
      </c>
      <c r="S165" s="16">
        <f t="shared" si="55"/>
        <v>1</v>
      </c>
      <c r="T165" s="16">
        <f t="shared" si="55"/>
        <v>1</v>
      </c>
      <c r="U165" s="16">
        <f t="shared" si="55"/>
        <v>1</v>
      </c>
      <c r="V165" s="16">
        <f t="shared" si="55"/>
        <v>1</v>
      </c>
      <c r="W165" s="16">
        <f t="shared" si="55"/>
        <v>1</v>
      </c>
      <c r="X165" s="16">
        <f t="shared" si="55"/>
        <v>1</v>
      </c>
      <c r="Y165" s="16">
        <f t="shared" si="55"/>
        <v>1</v>
      </c>
      <c r="Z165" s="16">
        <f t="shared" si="55"/>
        <v>1</v>
      </c>
      <c r="AA165" s="16">
        <f t="shared" si="55"/>
        <v>1</v>
      </c>
      <c r="AB165" s="16">
        <f t="shared" si="55"/>
        <v>1</v>
      </c>
      <c r="AC165" s="16">
        <f t="shared" si="56"/>
        <v>20</v>
      </c>
      <c r="AD165" s="15" t="str">
        <f t="shared" si="57"/>
        <v xml:space="preserve">Switzerland </v>
      </c>
    </row>
    <row r="166" spans="1:30" x14ac:dyDescent="0.2">
      <c r="A166" s="346" t="s">
        <v>1157</v>
      </c>
      <c r="B166" s="15" t="s">
        <v>1158</v>
      </c>
      <c r="C166" s="15" t="str">
        <f t="shared" si="52"/>
        <v>011101111–––––––––––––––</v>
      </c>
      <c r="D166" s="16">
        <f t="shared" si="53"/>
        <v>24</v>
      </c>
      <c r="E166" s="16">
        <f t="shared" si="54"/>
        <v>1</v>
      </c>
      <c r="F166" s="16">
        <f t="shared" si="54"/>
        <v>1</v>
      </c>
      <c r="G166" s="16">
        <f t="shared" si="54"/>
        <v>0</v>
      </c>
      <c r="H166" s="16">
        <f t="shared" si="54"/>
        <v>0</v>
      </c>
      <c r="I166" s="16">
        <f t="shared" si="54"/>
        <v>1</v>
      </c>
      <c r="J166" s="16">
        <f t="shared" si="54"/>
        <v>1</v>
      </c>
      <c r="K166" s="16">
        <f t="shared" si="54"/>
        <v>0</v>
      </c>
      <c r="L166" s="16">
        <f t="shared" si="54"/>
        <v>1</v>
      </c>
      <c r="M166" s="16">
        <f t="shared" si="54"/>
        <v>1</v>
      </c>
      <c r="N166" s="16">
        <f t="shared" si="54"/>
        <v>1</v>
      </c>
      <c r="O166" s="16">
        <f t="shared" si="55"/>
        <v>1</v>
      </c>
      <c r="P166" s="16">
        <f t="shared" si="55"/>
        <v>1</v>
      </c>
      <c r="Q166" s="16">
        <f t="shared" si="55"/>
        <v>1</v>
      </c>
      <c r="R166" s="16">
        <f t="shared" si="55"/>
        <v>1</v>
      </c>
      <c r="S166" s="16">
        <f t="shared" si="55"/>
        <v>1</v>
      </c>
      <c r="T166" s="16">
        <f t="shared" si="55"/>
        <v>1</v>
      </c>
      <c r="U166" s="16">
        <f t="shared" si="55"/>
        <v>1</v>
      </c>
      <c r="V166" s="16">
        <f t="shared" si="55"/>
        <v>1</v>
      </c>
      <c r="W166" s="16">
        <f t="shared" si="55"/>
        <v>1</v>
      </c>
      <c r="X166" s="16">
        <f t="shared" si="55"/>
        <v>1</v>
      </c>
      <c r="Y166" s="16">
        <f t="shared" si="55"/>
        <v>1</v>
      </c>
      <c r="Z166" s="16">
        <f t="shared" si="55"/>
        <v>1</v>
      </c>
      <c r="AA166" s="16">
        <f t="shared" si="55"/>
        <v>1</v>
      </c>
      <c r="AB166" s="16">
        <f t="shared" si="55"/>
        <v>1</v>
      </c>
      <c r="AC166" s="16">
        <f t="shared" si="56"/>
        <v>21</v>
      </c>
      <c r="AD166" s="15" t="str">
        <f t="shared" si="57"/>
        <v xml:space="preserve">Syrian Arab Republic </v>
      </c>
    </row>
    <row r="167" spans="1:30" x14ac:dyDescent="0.2">
      <c r="A167" s="346" t="s">
        <v>1159</v>
      </c>
      <c r="B167" s="15" t="s">
        <v>1160</v>
      </c>
      <c r="C167" s="15" t="str">
        <f t="shared" si="52"/>
        <v>01010001010100––––––––––</v>
      </c>
      <c r="D167" s="16">
        <f t="shared" si="53"/>
        <v>24</v>
      </c>
      <c r="E167" s="16">
        <f t="shared" si="54"/>
        <v>1</v>
      </c>
      <c r="F167" s="16">
        <f t="shared" si="54"/>
        <v>1</v>
      </c>
      <c r="G167" s="16">
        <f t="shared" si="54"/>
        <v>1</v>
      </c>
      <c r="H167" s="16">
        <f t="shared" si="54"/>
        <v>0</v>
      </c>
      <c r="I167" s="16">
        <f t="shared" si="54"/>
        <v>1</v>
      </c>
      <c r="J167" s="16">
        <f t="shared" si="54"/>
        <v>0</v>
      </c>
      <c r="K167" s="16">
        <f t="shared" si="54"/>
        <v>1</v>
      </c>
      <c r="L167" s="16">
        <f t="shared" si="54"/>
        <v>1</v>
      </c>
      <c r="M167" s="16">
        <f t="shared" si="54"/>
        <v>0</v>
      </c>
      <c r="N167" s="16">
        <f t="shared" si="54"/>
        <v>1</v>
      </c>
      <c r="O167" s="16">
        <f t="shared" si="55"/>
        <v>1</v>
      </c>
      <c r="P167" s="16">
        <f t="shared" si="55"/>
        <v>0</v>
      </c>
      <c r="Q167" s="16">
        <f t="shared" si="55"/>
        <v>0</v>
      </c>
      <c r="R167" s="16">
        <f t="shared" si="55"/>
        <v>1</v>
      </c>
      <c r="S167" s="16">
        <f t="shared" si="55"/>
        <v>1</v>
      </c>
      <c r="T167" s="16">
        <f t="shared" si="55"/>
        <v>1</v>
      </c>
      <c r="U167" s="16">
        <f t="shared" si="55"/>
        <v>1</v>
      </c>
      <c r="V167" s="16">
        <f t="shared" si="55"/>
        <v>1</v>
      </c>
      <c r="W167" s="16">
        <f t="shared" si="55"/>
        <v>1</v>
      </c>
      <c r="X167" s="16">
        <f t="shared" si="55"/>
        <v>1</v>
      </c>
      <c r="Y167" s="16">
        <f t="shared" si="55"/>
        <v>1</v>
      </c>
      <c r="Z167" s="16">
        <f t="shared" si="55"/>
        <v>1</v>
      </c>
      <c r="AA167" s="16">
        <f t="shared" si="55"/>
        <v>1</v>
      </c>
      <c r="AB167" s="16">
        <f t="shared" si="55"/>
        <v>1</v>
      </c>
      <c r="AC167" s="16">
        <f t="shared" si="56"/>
        <v>19</v>
      </c>
      <c r="AD167" s="15" t="str">
        <f t="shared" si="57"/>
        <v xml:space="preserve">Tajikistan </v>
      </c>
    </row>
    <row r="168" spans="1:30" x14ac:dyDescent="0.2">
      <c r="A168" s="346" t="s">
        <v>1161</v>
      </c>
      <c r="B168" s="15" t="s">
        <v>1162</v>
      </c>
      <c r="C168" s="15" t="str">
        <f t="shared" si="52"/>
        <v>100010000–––––––––––––––</v>
      </c>
      <c r="D168" s="16">
        <f t="shared" si="53"/>
        <v>24</v>
      </c>
      <c r="E168" s="16">
        <f t="shared" si="54"/>
        <v>0</v>
      </c>
      <c r="F168" s="16">
        <f t="shared" si="54"/>
        <v>0</v>
      </c>
      <c r="G168" s="16">
        <f t="shared" si="54"/>
        <v>1</v>
      </c>
      <c r="H168" s="16">
        <f t="shared" si="54"/>
        <v>1</v>
      </c>
      <c r="I168" s="16">
        <f t="shared" si="54"/>
        <v>0</v>
      </c>
      <c r="J168" s="16">
        <f t="shared" si="54"/>
        <v>0</v>
      </c>
      <c r="K168" s="16">
        <f t="shared" si="54"/>
        <v>1</v>
      </c>
      <c r="L168" s="16">
        <f t="shared" si="54"/>
        <v>0</v>
      </c>
      <c r="M168" s="16">
        <f t="shared" si="54"/>
        <v>0</v>
      </c>
      <c r="N168" s="16">
        <f t="shared" si="54"/>
        <v>1</v>
      </c>
      <c r="O168" s="16">
        <f t="shared" si="55"/>
        <v>1</v>
      </c>
      <c r="P168" s="16">
        <f t="shared" si="55"/>
        <v>1</v>
      </c>
      <c r="Q168" s="16">
        <f t="shared" si="55"/>
        <v>1</v>
      </c>
      <c r="R168" s="16">
        <f t="shared" si="55"/>
        <v>1</v>
      </c>
      <c r="S168" s="16">
        <f t="shared" si="55"/>
        <v>1</v>
      </c>
      <c r="T168" s="16">
        <f t="shared" si="55"/>
        <v>1</v>
      </c>
      <c r="U168" s="16">
        <f t="shared" si="55"/>
        <v>1</v>
      </c>
      <c r="V168" s="16">
        <f t="shared" si="55"/>
        <v>1</v>
      </c>
      <c r="W168" s="16">
        <f t="shared" si="55"/>
        <v>1</v>
      </c>
      <c r="X168" s="16">
        <f t="shared" si="55"/>
        <v>1</v>
      </c>
      <c r="Y168" s="16">
        <f t="shared" si="55"/>
        <v>1</v>
      </c>
      <c r="Z168" s="16">
        <f t="shared" si="55"/>
        <v>1</v>
      </c>
      <c r="AA168" s="16">
        <f t="shared" si="55"/>
        <v>1</v>
      </c>
      <c r="AB168" s="16">
        <f t="shared" si="55"/>
        <v>1</v>
      </c>
      <c r="AC168" s="16">
        <f t="shared" si="56"/>
        <v>18</v>
      </c>
      <c r="AD168" s="15" t="str">
        <f t="shared" si="57"/>
        <v xml:space="preserve">Thailand </v>
      </c>
    </row>
    <row r="169" spans="1:30" x14ac:dyDescent="0.2">
      <c r="A169" s="346" t="s">
        <v>1163</v>
      </c>
      <c r="B169" s="15" t="s">
        <v>1164</v>
      </c>
      <c r="C169" s="15" t="str">
        <f t="shared" si="52"/>
        <v>01010001001000––––––––––</v>
      </c>
      <c r="D169" s="16">
        <f t="shared" si="53"/>
        <v>24</v>
      </c>
      <c r="E169" s="16">
        <f t="shared" si="54"/>
        <v>1</v>
      </c>
      <c r="F169" s="16">
        <f t="shared" si="54"/>
        <v>1</v>
      </c>
      <c r="G169" s="16">
        <f t="shared" si="54"/>
        <v>1</v>
      </c>
      <c r="H169" s="16">
        <f t="shared" si="54"/>
        <v>0</v>
      </c>
      <c r="I169" s="16">
        <f t="shared" si="54"/>
        <v>1</v>
      </c>
      <c r="J169" s="16">
        <f t="shared" si="54"/>
        <v>0</v>
      </c>
      <c r="K169" s="16">
        <f t="shared" si="54"/>
        <v>1</v>
      </c>
      <c r="L169" s="16">
        <f t="shared" si="54"/>
        <v>1</v>
      </c>
      <c r="M169" s="16">
        <f t="shared" si="54"/>
        <v>0</v>
      </c>
      <c r="N169" s="16">
        <f t="shared" si="54"/>
        <v>0</v>
      </c>
      <c r="O169" s="16">
        <f t="shared" si="55"/>
        <v>0</v>
      </c>
      <c r="P169" s="16">
        <f t="shared" si="55"/>
        <v>1</v>
      </c>
      <c r="Q169" s="16">
        <f t="shared" si="55"/>
        <v>0</v>
      </c>
      <c r="R169" s="16">
        <f t="shared" si="55"/>
        <v>1</v>
      </c>
      <c r="S169" s="16">
        <f t="shared" si="55"/>
        <v>1</v>
      </c>
      <c r="T169" s="16">
        <f t="shared" si="55"/>
        <v>1</v>
      </c>
      <c r="U169" s="16">
        <f t="shared" si="55"/>
        <v>1</v>
      </c>
      <c r="V169" s="16">
        <f t="shared" si="55"/>
        <v>1</v>
      </c>
      <c r="W169" s="16">
        <f t="shared" si="55"/>
        <v>1</v>
      </c>
      <c r="X169" s="16">
        <f t="shared" si="55"/>
        <v>1</v>
      </c>
      <c r="Y169" s="16">
        <f t="shared" si="55"/>
        <v>1</v>
      </c>
      <c r="Z169" s="16">
        <f t="shared" si="55"/>
        <v>1</v>
      </c>
      <c r="AA169" s="16">
        <f t="shared" si="55"/>
        <v>1</v>
      </c>
      <c r="AB169" s="16">
        <f t="shared" si="55"/>
        <v>1</v>
      </c>
      <c r="AC169" s="16">
        <f t="shared" si="56"/>
        <v>18</v>
      </c>
      <c r="AD169" s="15" t="str">
        <f t="shared" si="57"/>
        <v xml:space="preserve">The former Yugoslav Republic of Macedonia </v>
      </c>
    </row>
    <row r="170" spans="1:30" x14ac:dyDescent="0.2">
      <c r="A170" s="346" t="s">
        <v>1165</v>
      </c>
      <c r="B170" s="15" t="s">
        <v>1166</v>
      </c>
      <c r="C170" s="15" t="str">
        <f t="shared" si="52"/>
        <v>000010001000––––––––––––</v>
      </c>
      <c r="D170" s="16">
        <f t="shared" si="53"/>
        <v>24</v>
      </c>
      <c r="E170" s="16">
        <f t="shared" si="54"/>
        <v>1</v>
      </c>
      <c r="F170" s="16">
        <f t="shared" si="54"/>
        <v>0</v>
      </c>
      <c r="G170" s="16">
        <f t="shared" si="54"/>
        <v>1</v>
      </c>
      <c r="H170" s="16">
        <f t="shared" si="54"/>
        <v>1</v>
      </c>
      <c r="I170" s="16">
        <f t="shared" si="54"/>
        <v>0</v>
      </c>
      <c r="J170" s="16">
        <f t="shared" si="54"/>
        <v>0</v>
      </c>
      <c r="K170" s="16">
        <f t="shared" si="54"/>
        <v>1</v>
      </c>
      <c r="L170" s="16">
        <f t="shared" si="54"/>
        <v>0</v>
      </c>
      <c r="M170" s="16">
        <f t="shared" si="54"/>
        <v>1</v>
      </c>
      <c r="N170" s="16">
        <f t="shared" si="54"/>
        <v>0</v>
      </c>
      <c r="O170" s="16">
        <f t="shared" si="55"/>
        <v>1</v>
      </c>
      <c r="P170" s="16">
        <f t="shared" si="55"/>
        <v>1</v>
      </c>
      <c r="Q170" s="16">
        <f t="shared" si="55"/>
        <v>1</v>
      </c>
      <c r="R170" s="16">
        <f t="shared" si="55"/>
        <v>1</v>
      </c>
      <c r="S170" s="16">
        <f t="shared" si="55"/>
        <v>1</v>
      </c>
      <c r="T170" s="16">
        <f t="shared" si="55"/>
        <v>1</v>
      </c>
      <c r="U170" s="16">
        <f t="shared" si="55"/>
        <v>1</v>
      </c>
      <c r="V170" s="16">
        <f t="shared" si="55"/>
        <v>1</v>
      </c>
      <c r="W170" s="16">
        <f t="shared" si="55"/>
        <v>1</v>
      </c>
      <c r="X170" s="16">
        <f t="shared" si="55"/>
        <v>1</v>
      </c>
      <c r="Y170" s="16">
        <f t="shared" si="55"/>
        <v>1</v>
      </c>
      <c r="Z170" s="16">
        <f t="shared" si="55"/>
        <v>1</v>
      </c>
      <c r="AA170" s="16">
        <f t="shared" si="55"/>
        <v>1</v>
      </c>
      <c r="AB170" s="16">
        <f t="shared" si="55"/>
        <v>1</v>
      </c>
      <c r="AC170" s="16">
        <f t="shared" si="56"/>
        <v>19</v>
      </c>
      <c r="AD170" s="15" t="str">
        <f t="shared" si="57"/>
        <v xml:space="preserve">Togo </v>
      </c>
    </row>
    <row r="171" spans="1:30" x14ac:dyDescent="0.2">
      <c r="A171" s="346" t="s">
        <v>1167</v>
      </c>
      <c r="B171" s="15" t="s">
        <v>1168</v>
      </c>
      <c r="C171" s="15" t="str">
        <f t="shared" si="52"/>
        <v>11001000110100––––––––––</v>
      </c>
      <c r="D171" s="16">
        <f t="shared" si="53"/>
        <v>24</v>
      </c>
      <c r="E171" s="16">
        <f t="shared" si="54"/>
        <v>0</v>
      </c>
      <c r="F171" s="16">
        <f t="shared" si="54"/>
        <v>1</v>
      </c>
      <c r="G171" s="16">
        <f t="shared" si="54"/>
        <v>1</v>
      </c>
      <c r="H171" s="16">
        <f t="shared" si="54"/>
        <v>1</v>
      </c>
      <c r="I171" s="16">
        <f t="shared" si="54"/>
        <v>0</v>
      </c>
      <c r="J171" s="16">
        <f t="shared" si="54"/>
        <v>0</v>
      </c>
      <c r="K171" s="16">
        <f t="shared" si="54"/>
        <v>1</v>
      </c>
      <c r="L171" s="16">
        <f t="shared" si="54"/>
        <v>0</v>
      </c>
      <c r="M171" s="16">
        <f t="shared" si="54"/>
        <v>1</v>
      </c>
      <c r="N171" s="16">
        <f t="shared" si="54"/>
        <v>1</v>
      </c>
      <c r="O171" s="16">
        <f t="shared" si="55"/>
        <v>1</v>
      </c>
      <c r="P171" s="16">
        <f t="shared" si="55"/>
        <v>0</v>
      </c>
      <c r="Q171" s="16">
        <f t="shared" si="55"/>
        <v>0</v>
      </c>
      <c r="R171" s="16">
        <f t="shared" si="55"/>
        <v>1</v>
      </c>
      <c r="S171" s="16">
        <f t="shared" si="55"/>
        <v>1</v>
      </c>
      <c r="T171" s="16">
        <f t="shared" si="55"/>
        <v>1</v>
      </c>
      <c r="U171" s="16">
        <f t="shared" si="55"/>
        <v>1</v>
      </c>
      <c r="V171" s="16">
        <f t="shared" si="55"/>
        <v>1</v>
      </c>
      <c r="W171" s="16">
        <f t="shared" si="55"/>
        <v>1</v>
      </c>
      <c r="X171" s="16">
        <f t="shared" si="55"/>
        <v>1</v>
      </c>
      <c r="Y171" s="16">
        <f t="shared" si="55"/>
        <v>1</v>
      </c>
      <c r="Z171" s="16">
        <f t="shared" si="55"/>
        <v>1</v>
      </c>
      <c r="AA171" s="16">
        <f t="shared" si="55"/>
        <v>1</v>
      </c>
      <c r="AB171" s="16">
        <f t="shared" si="55"/>
        <v>1</v>
      </c>
      <c r="AC171" s="16">
        <f t="shared" si="56"/>
        <v>18</v>
      </c>
      <c r="AD171" s="15" t="str">
        <f t="shared" si="57"/>
        <v xml:space="preserve">Tonga </v>
      </c>
    </row>
    <row r="172" spans="1:30" x14ac:dyDescent="0.2">
      <c r="A172" s="346" t="s">
        <v>1169</v>
      </c>
      <c r="B172" s="15" t="s">
        <v>1170</v>
      </c>
      <c r="C172" s="15" t="str">
        <f t="shared" si="52"/>
        <v>000011000110––––––––––––</v>
      </c>
      <c r="D172" s="16">
        <f t="shared" si="53"/>
        <v>24</v>
      </c>
      <c r="E172" s="16">
        <f t="shared" ref="E172:N181" si="58">IF(OR(MID($AF$1,E$1,1)=MID($C172,E$1,1),MID($C172,E$1,1)="–"),1,0)</f>
        <v>1</v>
      </c>
      <c r="F172" s="16">
        <f t="shared" si="58"/>
        <v>0</v>
      </c>
      <c r="G172" s="16">
        <f t="shared" si="58"/>
        <v>1</v>
      </c>
      <c r="H172" s="16">
        <f t="shared" si="58"/>
        <v>1</v>
      </c>
      <c r="I172" s="16">
        <f t="shared" si="58"/>
        <v>0</v>
      </c>
      <c r="J172" s="16">
        <f t="shared" si="58"/>
        <v>1</v>
      </c>
      <c r="K172" s="16">
        <f t="shared" si="58"/>
        <v>1</v>
      </c>
      <c r="L172" s="16">
        <f t="shared" si="58"/>
        <v>0</v>
      </c>
      <c r="M172" s="16">
        <f t="shared" si="58"/>
        <v>0</v>
      </c>
      <c r="N172" s="16">
        <f t="shared" si="58"/>
        <v>1</v>
      </c>
      <c r="O172" s="16">
        <f t="shared" ref="O172:AB181" si="59">IF(OR(MID($AF$1,O$1,1)=MID($C172,O$1,1),MID($C172,O$1,1)="–"),1,0)</f>
        <v>0</v>
      </c>
      <c r="P172" s="16">
        <f t="shared" si="59"/>
        <v>1</v>
      </c>
      <c r="Q172" s="16">
        <f t="shared" si="59"/>
        <v>1</v>
      </c>
      <c r="R172" s="16">
        <f t="shared" si="59"/>
        <v>1</v>
      </c>
      <c r="S172" s="16">
        <f t="shared" si="59"/>
        <v>1</v>
      </c>
      <c r="T172" s="16">
        <f t="shared" si="59"/>
        <v>1</v>
      </c>
      <c r="U172" s="16">
        <f t="shared" si="59"/>
        <v>1</v>
      </c>
      <c r="V172" s="16">
        <f t="shared" si="59"/>
        <v>1</v>
      </c>
      <c r="W172" s="16">
        <f t="shared" si="59"/>
        <v>1</v>
      </c>
      <c r="X172" s="16">
        <f t="shared" si="59"/>
        <v>1</v>
      </c>
      <c r="Y172" s="16">
        <f t="shared" si="59"/>
        <v>1</v>
      </c>
      <c r="Z172" s="16">
        <f t="shared" si="59"/>
        <v>1</v>
      </c>
      <c r="AA172" s="16">
        <f t="shared" si="59"/>
        <v>1</v>
      </c>
      <c r="AB172" s="16">
        <f t="shared" si="59"/>
        <v>1</v>
      </c>
      <c r="AC172" s="16">
        <f t="shared" si="56"/>
        <v>19</v>
      </c>
      <c r="AD172" s="15" t="str">
        <f t="shared" si="57"/>
        <v xml:space="preserve">Trinidad and Tobago </v>
      </c>
    </row>
    <row r="173" spans="1:30" x14ac:dyDescent="0.2">
      <c r="A173" s="346" t="s">
        <v>1171</v>
      </c>
      <c r="B173" s="15" t="s">
        <v>1172</v>
      </c>
      <c r="C173" s="15" t="str">
        <f t="shared" si="52"/>
        <v>000000101–––––––––––––––</v>
      </c>
      <c r="D173" s="16">
        <f t="shared" si="53"/>
        <v>24</v>
      </c>
      <c r="E173" s="16">
        <f t="shared" si="58"/>
        <v>1</v>
      </c>
      <c r="F173" s="16">
        <f t="shared" si="58"/>
        <v>0</v>
      </c>
      <c r="G173" s="16">
        <f t="shared" si="58"/>
        <v>1</v>
      </c>
      <c r="H173" s="16">
        <f t="shared" si="58"/>
        <v>1</v>
      </c>
      <c r="I173" s="16">
        <f t="shared" si="58"/>
        <v>1</v>
      </c>
      <c r="J173" s="16">
        <f t="shared" si="58"/>
        <v>0</v>
      </c>
      <c r="K173" s="16">
        <f t="shared" si="58"/>
        <v>0</v>
      </c>
      <c r="L173" s="16">
        <f t="shared" si="58"/>
        <v>0</v>
      </c>
      <c r="M173" s="16">
        <f t="shared" si="58"/>
        <v>1</v>
      </c>
      <c r="N173" s="16">
        <f t="shared" si="58"/>
        <v>1</v>
      </c>
      <c r="O173" s="16">
        <f t="shared" si="59"/>
        <v>1</v>
      </c>
      <c r="P173" s="16">
        <f t="shared" si="59"/>
        <v>1</v>
      </c>
      <c r="Q173" s="16">
        <f t="shared" si="59"/>
        <v>1</v>
      </c>
      <c r="R173" s="16">
        <f t="shared" si="59"/>
        <v>1</v>
      </c>
      <c r="S173" s="16">
        <f t="shared" si="59"/>
        <v>1</v>
      </c>
      <c r="T173" s="16">
        <f t="shared" si="59"/>
        <v>1</v>
      </c>
      <c r="U173" s="16">
        <f t="shared" si="59"/>
        <v>1</v>
      </c>
      <c r="V173" s="16">
        <f t="shared" si="59"/>
        <v>1</v>
      </c>
      <c r="W173" s="16">
        <f t="shared" si="59"/>
        <v>1</v>
      </c>
      <c r="X173" s="16">
        <f t="shared" si="59"/>
        <v>1</v>
      </c>
      <c r="Y173" s="16">
        <f t="shared" si="59"/>
        <v>1</v>
      </c>
      <c r="Z173" s="16">
        <f t="shared" si="59"/>
        <v>1</v>
      </c>
      <c r="AA173" s="16">
        <f t="shared" si="59"/>
        <v>1</v>
      </c>
      <c r="AB173" s="16">
        <f t="shared" si="59"/>
        <v>1</v>
      </c>
      <c r="AC173" s="16">
        <f t="shared" si="56"/>
        <v>20</v>
      </c>
      <c r="AD173" s="15" t="str">
        <f t="shared" si="57"/>
        <v xml:space="preserve">Tunisia </v>
      </c>
    </row>
    <row r="174" spans="1:30" x14ac:dyDescent="0.2">
      <c r="A174" s="346" t="s">
        <v>1173</v>
      </c>
      <c r="B174" s="15" t="s">
        <v>1174</v>
      </c>
      <c r="C174" s="15" t="str">
        <f t="shared" si="52"/>
        <v>010010111–––––––––––––––</v>
      </c>
      <c r="D174" s="16">
        <f t="shared" si="53"/>
        <v>24</v>
      </c>
      <c r="E174" s="16">
        <f t="shared" si="58"/>
        <v>1</v>
      </c>
      <c r="F174" s="16">
        <f t="shared" si="58"/>
        <v>1</v>
      </c>
      <c r="G174" s="16">
        <f t="shared" si="58"/>
        <v>1</v>
      </c>
      <c r="H174" s="16">
        <f t="shared" si="58"/>
        <v>1</v>
      </c>
      <c r="I174" s="16">
        <f t="shared" si="58"/>
        <v>0</v>
      </c>
      <c r="J174" s="16">
        <f t="shared" si="58"/>
        <v>0</v>
      </c>
      <c r="K174" s="16">
        <f t="shared" si="58"/>
        <v>0</v>
      </c>
      <c r="L174" s="16">
        <f t="shared" si="58"/>
        <v>1</v>
      </c>
      <c r="M174" s="16">
        <f t="shared" si="58"/>
        <v>1</v>
      </c>
      <c r="N174" s="16">
        <f t="shared" si="58"/>
        <v>1</v>
      </c>
      <c r="O174" s="16">
        <f t="shared" si="59"/>
        <v>1</v>
      </c>
      <c r="P174" s="16">
        <f t="shared" si="59"/>
        <v>1</v>
      </c>
      <c r="Q174" s="16">
        <f t="shared" si="59"/>
        <v>1</v>
      </c>
      <c r="R174" s="16">
        <f t="shared" si="59"/>
        <v>1</v>
      </c>
      <c r="S174" s="16">
        <f t="shared" si="59"/>
        <v>1</v>
      </c>
      <c r="T174" s="16">
        <f t="shared" si="59"/>
        <v>1</v>
      </c>
      <c r="U174" s="16">
        <f t="shared" si="59"/>
        <v>1</v>
      </c>
      <c r="V174" s="16">
        <f t="shared" si="59"/>
        <v>1</v>
      </c>
      <c r="W174" s="16">
        <f t="shared" si="59"/>
        <v>1</v>
      </c>
      <c r="X174" s="16">
        <f t="shared" si="59"/>
        <v>1</v>
      </c>
      <c r="Y174" s="16">
        <f t="shared" si="59"/>
        <v>1</v>
      </c>
      <c r="Z174" s="16">
        <f t="shared" si="59"/>
        <v>1</v>
      </c>
      <c r="AA174" s="16">
        <f t="shared" si="59"/>
        <v>1</v>
      </c>
      <c r="AB174" s="16">
        <f t="shared" si="59"/>
        <v>1</v>
      </c>
      <c r="AC174" s="16">
        <f t="shared" si="56"/>
        <v>21</v>
      </c>
      <c r="AD174" s="15" t="str">
        <f t="shared" si="57"/>
        <v xml:space="preserve">Turkey </v>
      </c>
    </row>
    <row r="175" spans="1:30" x14ac:dyDescent="0.2">
      <c r="A175" s="346" t="s">
        <v>1175</v>
      </c>
      <c r="B175" s="15" t="s">
        <v>1176</v>
      </c>
      <c r="C175" s="15" t="str">
        <f t="shared" si="52"/>
        <v>01100000000110––––––––––</v>
      </c>
      <c r="D175" s="16">
        <f t="shared" si="53"/>
        <v>24</v>
      </c>
      <c r="E175" s="16">
        <f t="shared" si="58"/>
        <v>1</v>
      </c>
      <c r="F175" s="16">
        <f t="shared" si="58"/>
        <v>1</v>
      </c>
      <c r="G175" s="16">
        <f t="shared" si="58"/>
        <v>0</v>
      </c>
      <c r="H175" s="16">
        <f t="shared" si="58"/>
        <v>1</v>
      </c>
      <c r="I175" s="16">
        <f t="shared" si="58"/>
        <v>1</v>
      </c>
      <c r="J175" s="16">
        <f t="shared" si="58"/>
        <v>0</v>
      </c>
      <c r="K175" s="16">
        <f t="shared" si="58"/>
        <v>1</v>
      </c>
      <c r="L175" s="16">
        <f t="shared" si="58"/>
        <v>0</v>
      </c>
      <c r="M175" s="16">
        <f t="shared" si="58"/>
        <v>0</v>
      </c>
      <c r="N175" s="16">
        <f t="shared" si="58"/>
        <v>0</v>
      </c>
      <c r="O175" s="16">
        <f t="shared" si="59"/>
        <v>1</v>
      </c>
      <c r="P175" s="16">
        <f t="shared" si="59"/>
        <v>0</v>
      </c>
      <c r="Q175" s="16">
        <f t="shared" si="59"/>
        <v>1</v>
      </c>
      <c r="R175" s="16">
        <f t="shared" si="59"/>
        <v>1</v>
      </c>
      <c r="S175" s="16">
        <f t="shared" si="59"/>
        <v>1</v>
      </c>
      <c r="T175" s="16">
        <f t="shared" si="59"/>
        <v>1</v>
      </c>
      <c r="U175" s="16">
        <f t="shared" si="59"/>
        <v>1</v>
      </c>
      <c r="V175" s="16">
        <f t="shared" si="59"/>
        <v>1</v>
      </c>
      <c r="W175" s="16">
        <f t="shared" si="59"/>
        <v>1</v>
      </c>
      <c r="X175" s="16">
        <f t="shared" si="59"/>
        <v>1</v>
      </c>
      <c r="Y175" s="16">
        <f t="shared" si="59"/>
        <v>1</v>
      </c>
      <c r="Z175" s="16">
        <f t="shared" si="59"/>
        <v>1</v>
      </c>
      <c r="AA175" s="16">
        <f t="shared" si="59"/>
        <v>1</v>
      </c>
      <c r="AB175" s="16">
        <f t="shared" si="59"/>
        <v>1</v>
      </c>
      <c r="AC175" s="16">
        <f t="shared" si="56"/>
        <v>18</v>
      </c>
      <c r="AD175" s="15" t="str">
        <f t="shared" si="57"/>
        <v xml:space="preserve">Turkmenistan </v>
      </c>
    </row>
    <row r="176" spans="1:30" x14ac:dyDescent="0.2">
      <c r="A176" s="346" t="s">
        <v>1177</v>
      </c>
      <c r="B176" s="15" t="s">
        <v>1178</v>
      </c>
      <c r="C176" s="15" t="str">
        <f t="shared" si="52"/>
        <v>000001101000––––––––––––</v>
      </c>
      <c r="D176" s="16">
        <f t="shared" si="53"/>
        <v>24</v>
      </c>
      <c r="E176" s="16">
        <f t="shared" si="58"/>
        <v>1</v>
      </c>
      <c r="F176" s="16">
        <f t="shared" si="58"/>
        <v>0</v>
      </c>
      <c r="G176" s="16">
        <f t="shared" si="58"/>
        <v>1</v>
      </c>
      <c r="H176" s="16">
        <f t="shared" si="58"/>
        <v>1</v>
      </c>
      <c r="I176" s="16">
        <f t="shared" si="58"/>
        <v>1</v>
      </c>
      <c r="J176" s="16">
        <f t="shared" si="58"/>
        <v>1</v>
      </c>
      <c r="K176" s="16">
        <f t="shared" si="58"/>
        <v>0</v>
      </c>
      <c r="L176" s="16">
        <f t="shared" si="58"/>
        <v>0</v>
      </c>
      <c r="M176" s="16">
        <f t="shared" si="58"/>
        <v>1</v>
      </c>
      <c r="N176" s="16">
        <f t="shared" si="58"/>
        <v>0</v>
      </c>
      <c r="O176" s="16">
        <f t="shared" si="59"/>
        <v>1</v>
      </c>
      <c r="P176" s="16">
        <f t="shared" si="59"/>
        <v>1</v>
      </c>
      <c r="Q176" s="16">
        <f t="shared" si="59"/>
        <v>1</v>
      </c>
      <c r="R176" s="16">
        <f t="shared" si="59"/>
        <v>1</v>
      </c>
      <c r="S176" s="16">
        <f t="shared" si="59"/>
        <v>1</v>
      </c>
      <c r="T176" s="16">
        <f t="shared" si="59"/>
        <v>1</v>
      </c>
      <c r="U176" s="16">
        <f t="shared" si="59"/>
        <v>1</v>
      </c>
      <c r="V176" s="16">
        <f t="shared" si="59"/>
        <v>1</v>
      </c>
      <c r="W176" s="16">
        <f t="shared" si="59"/>
        <v>1</v>
      </c>
      <c r="X176" s="16">
        <f t="shared" si="59"/>
        <v>1</v>
      </c>
      <c r="Y176" s="16">
        <f t="shared" si="59"/>
        <v>1</v>
      </c>
      <c r="Z176" s="16">
        <f t="shared" si="59"/>
        <v>1</v>
      </c>
      <c r="AA176" s="16">
        <f t="shared" si="59"/>
        <v>1</v>
      </c>
      <c r="AB176" s="16">
        <f t="shared" si="59"/>
        <v>1</v>
      </c>
      <c r="AC176" s="16">
        <f t="shared" si="56"/>
        <v>20</v>
      </c>
      <c r="AD176" s="15" t="str">
        <f t="shared" si="57"/>
        <v xml:space="preserve">Uganda </v>
      </c>
    </row>
    <row r="177" spans="1:30" x14ac:dyDescent="0.2">
      <c r="A177" s="346" t="s">
        <v>1179</v>
      </c>
      <c r="B177" s="15" t="s">
        <v>1180</v>
      </c>
      <c r="C177" s="15" t="str">
        <f t="shared" si="52"/>
        <v>010100001–––––––––––––––</v>
      </c>
      <c r="D177" s="16">
        <f t="shared" si="53"/>
        <v>24</v>
      </c>
      <c r="E177" s="16">
        <f t="shared" si="58"/>
        <v>1</v>
      </c>
      <c r="F177" s="16">
        <f t="shared" si="58"/>
        <v>1</v>
      </c>
      <c r="G177" s="16">
        <f t="shared" si="58"/>
        <v>1</v>
      </c>
      <c r="H177" s="16">
        <f t="shared" si="58"/>
        <v>0</v>
      </c>
      <c r="I177" s="16">
        <f t="shared" si="58"/>
        <v>1</v>
      </c>
      <c r="J177" s="16">
        <f t="shared" si="58"/>
        <v>0</v>
      </c>
      <c r="K177" s="16">
        <f t="shared" si="58"/>
        <v>1</v>
      </c>
      <c r="L177" s="16">
        <f t="shared" si="58"/>
        <v>0</v>
      </c>
      <c r="M177" s="16">
        <f t="shared" si="58"/>
        <v>1</v>
      </c>
      <c r="N177" s="16">
        <f t="shared" si="58"/>
        <v>1</v>
      </c>
      <c r="O177" s="16">
        <f t="shared" si="59"/>
        <v>1</v>
      </c>
      <c r="P177" s="16">
        <f t="shared" si="59"/>
        <v>1</v>
      </c>
      <c r="Q177" s="16">
        <f t="shared" si="59"/>
        <v>1</v>
      </c>
      <c r="R177" s="16">
        <f t="shared" si="59"/>
        <v>1</v>
      </c>
      <c r="S177" s="16">
        <f t="shared" si="59"/>
        <v>1</v>
      </c>
      <c r="T177" s="16">
        <f t="shared" si="59"/>
        <v>1</v>
      </c>
      <c r="U177" s="16">
        <f t="shared" si="59"/>
        <v>1</v>
      </c>
      <c r="V177" s="16">
        <f t="shared" si="59"/>
        <v>1</v>
      </c>
      <c r="W177" s="16">
        <f t="shared" si="59"/>
        <v>1</v>
      </c>
      <c r="X177" s="16">
        <f t="shared" si="59"/>
        <v>1</v>
      </c>
      <c r="Y177" s="16">
        <f t="shared" si="59"/>
        <v>1</v>
      </c>
      <c r="Z177" s="16">
        <f t="shared" si="59"/>
        <v>1</v>
      </c>
      <c r="AA177" s="16">
        <f t="shared" si="59"/>
        <v>1</v>
      </c>
      <c r="AB177" s="16">
        <f t="shared" si="59"/>
        <v>1</v>
      </c>
      <c r="AC177" s="16">
        <f t="shared" si="56"/>
        <v>21</v>
      </c>
      <c r="AD177" s="15" t="str">
        <f t="shared" si="57"/>
        <v xml:space="preserve">Ukraine </v>
      </c>
    </row>
    <row r="178" spans="1:30" x14ac:dyDescent="0.2">
      <c r="A178" s="346" t="s">
        <v>1181</v>
      </c>
      <c r="B178" s="15" t="s">
        <v>1182</v>
      </c>
      <c r="C178" s="15" t="str">
        <f t="shared" si="52"/>
        <v>100010010110––––––––––––</v>
      </c>
      <c r="D178" s="16">
        <f t="shared" si="53"/>
        <v>24</v>
      </c>
      <c r="E178" s="16">
        <f t="shared" si="58"/>
        <v>0</v>
      </c>
      <c r="F178" s="16">
        <f t="shared" si="58"/>
        <v>0</v>
      </c>
      <c r="G178" s="16">
        <f t="shared" si="58"/>
        <v>1</v>
      </c>
      <c r="H178" s="16">
        <f t="shared" si="58"/>
        <v>1</v>
      </c>
      <c r="I178" s="16">
        <f t="shared" si="58"/>
        <v>0</v>
      </c>
      <c r="J178" s="16">
        <f t="shared" si="58"/>
        <v>0</v>
      </c>
      <c r="K178" s="16">
        <f t="shared" si="58"/>
        <v>1</v>
      </c>
      <c r="L178" s="16">
        <f t="shared" si="58"/>
        <v>1</v>
      </c>
      <c r="M178" s="16">
        <f t="shared" si="58"/>
        <v>0</v>
      </c>
      <c r="N178" s="16">
        <f t="shared" si="58"/>
        <v>1</v>
      </c>
      <c r="O178" s="16">
        <f t="shared" si="59"/>
        <v>0</v>
      </c>
      <c r="P178" s="16">
        <f t="shared" si="59"/>
        <v>1</v>
      </c>
      <c r="Q178" s="16">
        <f t="shared" si="59"/>
        <v>1</v>
      </c>
      <c r="R178" s="16">
        <f t="shared" si="59"/>
        <v>1</v>
      </c>
      <c r="S178" s="16">
        <f t="shared" si="59"/>
        <v>1</v>
      </c>
      <c r="T178" s="16">
        <f t="shared" si="59"/>
        <v>1</v>
      </c>
      <c r="U178" s="16">
        <f t="shared" si="59"/>
        <v>1</v>
      </c>
      <c r="V178" s="16">
        <f t="shared" si="59"/>
        <v>1</v>
      </c>
      <c r="W178" s="16">
        <f t="shared" si="59"/>
        <v>1</v>
      </c>
      <c r="X178" s="16">
        <f t="shared" si="59"/>
        <v>1</v>
      </c>
      <c r="Y178" s="16">
        <f t="shared" si="59"/>
        <v>1</v>
      </c>
      <c r="Z178" s="16">
        <f t="shared" si="59"/>
        <v>1</v>
      </c>
      <c r="AA178" s="16">
        <f t="shared" si="59"/>
        <v>1</v>
      </c>
      <c r="AB178" s="16">
        <f t="shared" si="59"/>
        <v>1</v>
      </c>
      <c r="AC178" s="16">
        <f t="shared" si="56"/>
        <v>18</v>
      </c>
      <c r="AD178" s="15" t="str">
        <f t="shared" si="57"/>
        <v xml:space="preserve">United Arab Emirates </v>
      </c>
    </row>
    <row r="179" spans="1:30" x14ac:dyDescent="0.2">
      <c r="A179" s="346" t="s">
        <v>1183</v>
      </c>
      <c r="B179" s="15" t="s">
        <v>1184</v>
      </c>
      <c r="C179" s="15" t="str">
        <f t="shared" si="52"/>
        <v>010000––––––––––––––––––</v>
      </c>
      <c r="D179" s="16">
        <f t="shared" si="53"/>
        <v>24</v>
      </c>
      <c r="E179" s="16">
        <f t="shared" si="58"/>
        <v>1</v>
      </c>
      <c r="F179" s="16">
        <f t="shared" si="58"/>
        <v>1</v>
      </c>
      <c r="G179" s="16">
        <f t="shared" si="58"/>
        <v>1</v>
      </c>
      <c r="H179" s="16">
        <f t="shared" si="58"/>
        <v>1</v>
      </c>
      <c r="I179" s="16">
        <f t="shared" si="58"/>
        <v>1</v>
      </c>
      <c r="J179" s="16">
        <f t="shared" si="58"/>
        <v>0</v>
      </c>
      <c r="K179" s="16">
        <f t="shared" si="58"/>
        <v>1</v>
      </c>
      <c r="L179" s="16">
        <f t="shared" si="58"/>
        <v>1</v>
      </c>
      <c r="M179" s="16">
        <f t="shared" si="58"/>
        <v>1</v>
      </c>
      <c r="N179" s="16">
        <f t="shared" si="58"/>
        <v>1</v>
      </c>
      <c r="O179" s="16">
        <f t="shared" si="59"/>
        <v>1</v>
      </c>
      <c r="P179" s="16">
        <f t="shared" si="59"/>
        <v>1</v>
      </c>
      <c r="Q179" s="16">
        <f t="shared" si="59"/>
        <v>1</v>
      </c>
      <c r="R179" s="16">
        <f t="shared" si="59"/>
        <v>1</v>
      </c>
      <c r="S179" s="16">
        <f t="shared" si="59"/>
        <v>1</v>
      </c>
      <c r="T179" s="16">
        <f t="shared" si="59"/>
        <v>1</v>
      </c>
      <c r="U179" s="16">
        <f t="shared" si="59"/>
        <v>1</v>
      </c>
      <c r="V179" s="16">
        <f t="shared" si="59"/>
        <v>1</v>
      </c>
      <c r="W179" s="16">
        <f t="shared" si="59"/>
        <v>1</v>
      </c>
      <c r="X179" s="16">
        <f t="shared" si="59"/>
        <v>1</v>
      </c>
      <c r="Y179" s="16">
        <f t="shared" si="59"/>
        <v>1</v>
      </c>
      <c r="Z179" s="16">
        <f t="shared" si="59"/>
        <v>1</v>
      </c>
      <c r="AA179" s="16">
        <f t="shared" si="59"/>
        <v>1</v>
      </c>
      <c r="AB179" s="16">
        <f t="shared" si="59"/>
        <v>1</v>
      </c>
      <c r="AC179" s="16">
        <f t="shared" si="56"/>
        <v>23</v>
      </c>
      <c r="AD179" s="15" t="str">
        <f t="shared" si="57"/>
        <v xml:space="preserve">United Kingdom </v>
      </c>
    </row>
    <row r="180" spans="1:30" x14ac:dyDescent="0.2">
      <c r="A180" s="346" t="s">
        <v>1185</v>
      </c>
      <c r="B180" s="15" t="s">
        <v>1186</v>
      </c>
      <c r="C180" s="15" t="str">
        <f t="shared" si="52"/>
        <v>000010000000––––––––––––</v>
      </c>
      <c r="D180" s="16">
        <f t="shared" si="53"/>
        <v>24</v>
      </c>
      <c r="E180" s="16">
        <f t="shared" si="58"/>
        <v>1</v>
      </c>
      <c r="F180" s="16">
        <f t="shared" si="58"/>
        <v>0</v>
      </c>
      <c r="G180" s="16">
        <f t="shared" si="58"/>
        <v>1</v>
      </c>
      <c r="H180" s="16">
        <f t="shared" si="58"/>
        <v>1</v>
      </c>
      <c r="I180" s="16">
        <f t="shared" si="58"/>
        <v>0</v>
      </c>
      <c r="J180" s="16">
        <f t="shared" si="58"/>
        <v>0</v>
      </c>
      <c r="K180" s="16">
        <f t="shared" si="58"/>
        <v>1</v>
      </c>
      <c r="L180" s="16">
        <f t="shared" si="58"/>
        <v>0</v>
      </c>
      <c r="M180" s="16">
        <f t="shared" si="58"/>
        <v>0</v>
      </c>
      <c r="N180" s="16">
        <f t="shared" si="58"/>
        <v>0</v>
      </c>
      <c r="O180" s="16">
        <f t="shared" si="59"/>
        <v>1</v>
      </c>
      <c r="P180" s="16">
        <f t="shared" si="59"/>
        <v>1</v>
      </c>
      <c r="Q180" s="16">
        <f t="shared" si="59"/>
        <v>1</v>
      </c>
      <c r="R180" s="16">
        <f t="shared" si="59"/>
        <v>1</v>
      </c>
      <c r="S180" s="16">
        <f t="shared" si="59"/>
        <v>1</v>
      </c>
      <c r="T180" s="16">
        <f t="shared" si="59"/>
        <v>1</v>
      </c>
      <c r="U180" s="16">
        <f t="shared" si="59"/>
        <v>1</v>
      </c>
      <c r="V180" s="16">
        <f t="shared" si="59"/>
        <v>1</v>
      </c>
      <c r="W180" s="16">
        <f t="shared" si="59"/>
        <v>1</v>
      </c>
      <c r="X180" s="16">
        <f t="shared" si="59"/>
        <v>1</v>
      </c>
      <c r="Y180" s="16">
        <f t="shared" si="59"/>
        <v>1</v>
      </c>
      <c r="Z180" s="16">
        <f t="shared" si="59"/>
        <v>1</v>
      </c>
      <c r="AA180" s="16">
        <f t="shared" si="59"/>
        <v>1</v>
      </c>
      <c r="AB180" s="16">
        <f t="shared" si="59"/>
        <v>1</v>
      </c>
      <c r="AC180" s="16">
        <f t="shared" si="56"/>
        <v>18</v>
      </c>
      <c r="AD180" s="15" t="str">
        <f t="shared" si="57"/>
        <v xml:space="preserve">United Republic of Tanzania </v>
      </c>
    </row>
    <row r="181" spans="1:30" x14ac:dyDescent="0.2">
      <c r="A181" s="346" t="s">
        <v>1187</v>
      </c>
      <c r="B181" s="15" t="s">
        <v>1188</v>
      </c>
      <c r="C181" s="15" t="str">
        <f t="shared" si="52"/>
        <v>1010––––––––––––––––––––</v>
      </c>
      <c r="D181" s="16">
        <f t="shared" si="53"/>
        <v>24</v>
      </c>
      <c r="E181" s="16">
        <f t="shared" si="58"/>
        <v>0</v>
      </c>
      <c r="F181" s="16">
        <f t="shared" si="58"/>
        <v>0</v>
      </c>
      <c r="G181" s="16">
        <f t="shared" si="58"/>
        <v>0</v>
      </c>
      <c r="H181" s="16">
        <f t="shared" si="58"/>
        <v>1</v>
      </c>
      <c r="I181" s="16">
        <f t="shared" si="58"/>
        <v>1</v>
      </c>
      <c r="J181" s="16">
        <f t="shared" si="58"/>
        <v>1</v>
      </c>
      <c r="K181" s="16">
        <f t="shared" si="58"/>
        <v>1</v>
      </c>
      <c r="L181" s="16">
        <f t="shared" si="58"/>
        <v>1</v>
      </c>
      <c r="M181" s="16">
        <f t="shared" si="58"/>
        <v>1</v>
      </c>
      <c r="N181" s="16">
        <f t="shared" si="58"/>
        <v>1</v>
      </c>
      <c r="O181" s="16">
        <f t="shared" si="59"/>
        <v>1</v>
      </c>
      <c r="P181" s="16">
        <f t="shared" si="59"/>
        <v>1</v>
      </c>
      <c r="Q181" s="16">
        <f t="shared" si="59"/>
        <v>1</v>
      </c>
      <c r="R181" s="16">
        <f t="shared" si="59"/>
        <v>1</v>
      </c>
      <c r="S181" s="16">
        <f t="shared" si="59"/>
        <v>1</v>
      </c>
      <c r="T181" s="16">
        <f t="shared" si="59"/>
        <v>1</v>
      </c>
      <c r="U181" s="16">
        <f t="shared" si="59"/>
        <v>1</v>
      </c>
      <c r="V181" s="16">
        <f t="shared" si="59"/>
        <v>1</v>
      </c>
      <c r="W181" s="16">
        <f t="shared" si="59"/>
        <v>1</v>
      </c>
      <c r="X181" s="16">
        <f t="shared" si="59"/>
        <v>1</v>
      </c>
      <c r="Y181" s="16">
        <f t="shared" si="59"/>
        <v>1</v>
      </c>
      <c r="Z181" s="16">
        <f t="shared" si="59"/>
        <v>1</v>
      </c>
      <c r="AA181" s="16">
        <f t="shared" si="59"/>
        <v>1</v>
      </c>
      <c r="AB181" s="16">
        <f t="shared" si="59"/>
        <v>1</v>
      </c>
      <c r="AC181" s="16">
        <f t="shared" si="56"/>
        <v>21</v>
      </c>
      <c r="AD181" s="15" t="str">
        <f t="shared" si="57"/>
        <v xml:space="preserve">United States </v>
      </c>
    </row>
    <row r="182" spans="1:30" x14ac:dyDescent="0.2">
      <c r="A182" s="346" t="s">
        <v>1189</v>
      </c>
      <c r="B182" s="15" t="s">
        <v>1190</v>
      </c>
      <c r="C182" s="15" t="str">
        <f t="shared" si="52"/>
        <v>111010010000––––––––––––</v>
      </c>
      <c r="D182" s="16">
        <f t="shared" si="53"/>
        <v>24</v>
      </c>
      <c r="E182" s="16">
        <f t="shared" ref="E182:N190" si="60">IF(OR(MID($AF$1,E$1,1)=MID($C182,E$1,1),MID($C182,E$1,1)="–"),1,0)</f>
        <v>0</v>
      </c>
      <c r="F182" s="16">
        <f t="shared" si="60"/>
        <v>1</v>
      </c>
      <c r="G182" s="16">
        <f t="shared" si="60"/>
        <v>0</v>
      </c>
      <c r="H182" s="16">
        <f t="shared" si="60"/>
        <v>1</v>
      </c>
      <c r="I182" s="16">
        <f t="shared" si="60"/>
        <v>0</v>
      </c>
      <c r="J182" s="16">
        <f t="shared" si="60"/>
        <v>0</v>
      </c>
      <c r="K182" s="16">
        <f t="shared" si="60"/>
        <v>1</v>
      </c>
      <c r="L182" s="16">
        <f t="shared" si="60"/>
        <v>1</v>
      </c>
      <c r="M182" s="16">
        <f t="shared" si="60"/>
        <v>0</v>
      </c>
      <c r="N182" s="16">
        <f t="shared" si="60"/>
        <v>0</v>
      </c>
      <c r="O182" s="16">
        <f t="shared" ref="O182:AB190" si="61">IF(OR(MID($AF$1,O$1,1)=MID($C182,O$1,1),MID($C182,O$1,1)="–"),1,0)</f>
        <v>1</v>
      </c>
      <c r="P182" s="16">
        <f t="shared" si="61"/>
        <v>1</v>
      </c>
      <c r="Q182" s="16">
        <f t="shared" si="61"/>
        <v>1</v>
      </c>
      <c r="R182" s="16">
        <f t="shared" si="61"/>
        <v>1</v>
      </c>
      <c r="S182" s="16">
        <f t="shared" si="61"/>
        <v>1</v>
      </c>
      <c r="T182" s="16">
        <f t="shared" si="61"/>
        <v>1</v>
      </c>
      <c r="U182" s="16">
        <f t="shared" si="61"/>
        <v>1</v>
      </c>
      <c r="V182" s="16">
        <f t="shared" si="61"/>
        <v>1</v>
      </c>
      <c r="W182" s="16">
        <f t="shared" si="61"/>
        <v>1</v>
      </c>
      <c r="X182" s="16">
        <f t="shared" si="61"/>
        <v>1</v>
      </c>
      <c r="Y182" s="16">
        <f t="shared" si="61"/>
        <v>1</v>
      </c>
      <c r="Z182" s="16">
        <f t="shared" si="61"/>
        <v>1</v>
      </c>
      <c r="AA182" s="16">
        <f t="shared" si="61"/>
        <v>1</v>
      </c>
      <c r="AB182" s="16">
        <f t="shared" si="61"/>
        <v>1</v>
      </c>
      <c r="AC182" s="16">
        <f t="shared" si="56"/>
        <v>18</v>
      </c>
      <c r="AD182" s="15" t="str">
        <f t="shared" si="57"/>
        <v xml:space="preserve">Uruguay </v>
      </c>
    </row>
    <row r="183" spans="1:30" x14ac:dyDescent="0.2">
      <c r="A183" s="346" t="s">
        <v>1191</v>
      </c>
      <c r="B183" s="15" t="s">
        <v>1192</v>
      </c>
      <c r="C183" s="15" t="str">
        <f t="shared" si="52"/>
        <v>01010000011111––––––––––</v>
      </c>
      <c r="D183" s="16">
        <f t="shared" si="53"/>
        <v>24</v>
      </c>
      <c r="E183" s="16">
        <f t="shared" si="60"/>
        <v>1</v>
      </c>
      <c r="F183" s="16">
        <f t="shared" si="60"/>
        <v>1</v>
      </c>
      <c r="G183" s="16">
        <f t="shared" si="60"/>
        <v>1</v>
      </c>
      <c r="H183" s="16">
        <f t="shared" si="60"/>
        <v>0</v>
      </c>
      <c r="I183" s="16">
        <f t="shared" si="60"/>
        <v>1</v>
      </c>
      <c r="J183" s="16">
        <f t="shared" si="60"/>
        <v>0</v>
      </c>
      <c r="K183" s="16">
        <f t="shared" si="60"/>
        <v>1</v>
      </c>
      <c r="L183" s="16">
        <f t="shared" si="60"/>
        <v>0</v>
      </c>
      <c r="M183" s="16">
        <f t="shared" si="60"/>
        <v>0</v>
      </c>
      <c r="N183" s="16">
        <f t="shared" si="60"/>
        <v>1</v>
      </c>
      <c r="O183" s="16">
        <f t="shared" si="61"/>
        <v>0</v>
      </c>
      <c r="P183" s="16">
        <f t="shared" si="61"/>
        <v>0</v>
      </c>
      <c r="Q183" s="16">
        <f t="shared" si="61"/>
        <v>1</v>
      </c>
      <c r="R183" s="16">
        <f t="shared" si="61"/>
        <v>0</v>
      </c>
      <c r="S183" s="16">
        <f t="shared" si="61"/>
        <v>1</v>
      </c>
      <c r="T183" s="16">
        <f t="shared" si="61"/>
        <v>1</v>
      </c>
      <c r="U183" s="16">
        <f t="shared" si="61"/>
        <v>1</v>
      </c>
      <c r="V183" s="16">
        <f t="shared" si="61"/>
        <v>1</v>
      </c>
      <c r="W183" s="16">
        <f t="shared" si="61"/>
        <v>1</v>
      </c>
      <c r="X183" s="16">
        <f t="shared" si="61"/>
        <v>1</v>
      </c>
      <c r="Y183" s="16">
        <f t="shared" si="61"/>
        <v>1</v>
      </c>
      <c r="Z183" s="16">
        <f t="shared" si="61"/>
        <v>1</v>
      </c>
      <c r="AA183" s="16">
        <f t="shared" si="61"/>
        <v>1</v>
      </c>
      <c r="AB183" s="16">
        <f t="shared" si="61"/>
        <v>1</v>
      </c>
      <c r="AC183" s="16">
        <f t="shared" si="56"/>
        <v>17</v>
      </c>
      <c r="AD183" s="15" t="str">
        <f t="shared" si="57"/>
        <v xml:space="preserve">Uzbekistan </v>
      </c>
    </row>
    <row r="184" spans="1:30" x14ac:dyDescent="0.2">
      <c r="A184" s="346" t="s">
        <v>1193</v>
      </c>
      <c r="B184" s="15" t="s">
        <v>1194</v>
      </c>
      <c r="C184" s="15" t="str">
        <f t="shared" si="52"/>
        <v>11001001000000––––––––––</v>
      </c>
      <c r="D184" s="16">
        <f t="shared" si="53"/>
        <v>24</v>
      </c>
      <c r="E184" s="16">
        <f t="shared" si="60"/>
        <v>0</v>
      </c>
      <c r="F184" s="16">
        <f t="shared" si="60"/>
        <v>1</v>
      </c>
      <c r="G184" s="16">
        <f t="shared" si="60"/>
        <v>1</v>
      </c>
      <c r="H184" s="16">
        <f t="shared" si="60"/>
        <v>1</v>
      </c>
      <c r="I184" s="16">
        <f t="shared" si="60"/>
        <v>0</v>
      </c>
      <c r="J184" s="16">
        <f t="shared" si="60"/>
        <v>0</v>
      </c>
      <c r="K184" s="16">
        <f t="shared" si="60"/>
        <v>1</v>
      </c>
      <c r="L184" s="16">
        <f t="shared" si="60"/>
        <v>1</v>
      </c>
      <c r="M184" s="16">
        <f t="shared" si="60"/>
        <v>0</v>
      </c>
      <c r="N184" s="16">
        <f t="shared" si="60"/>
        <v>0</v>
      </c>
      <c r="O184" s="16">
        <f t="shared" si="61"/>
        <v>1</v>
      </c>
      <c r="P184" s="16">
        <f t="shared" si="61"/>
        <v>1</v>
      </c>
      <c r="Q184" s="16">
        <f t="shared" si="61"/>
        <v>0</v>
      </c>
      <c r="R184" s="16">
        <f t="shared" si="61"/>
        <v>1</v>
      </c>
      <c r="S184" s="16">
        <f t="shared" si="61"/>
        <v>1</v>
      </c>
      <c r="T184" s="16">
        <f t="shared" si="61"/>
        <v>1</v>
      </c>
      <c r="U184" s="16">
        <f t="shared" si="61"/>
        <v>1</v>
      </c>
      <c r="V184" s="16">
        <f t="shared" si="61"/>
        <v>1</v>
      </c>
      <c r="W184" s="16">
        <f t="shared" si="61"/>
        <v>1</v>
      </c>
      <c r="X184" s="16">
        <f t="shared" si="61"/>
        <v>1</v>
      </c>
      <c r="Y184" s="16">
        <f t="shared" si="61"/>
        <v>1</v>
      </c>
      <c r="Z184" s="16">
        <f t="shared" si="61"/>
        <v>1</v>
      </c>
      <c r="AA184" s="16">
        <f t="shared" si="61"/>
        <v>1</v>
      </c>
      <c r="AB184" s="16">
        <f t="shared" si="61"/>
        <v>1</v>
      </c>
      <c r="AC184" s="16">
        <f t="shared" si="56"/>
        <v>18</v>
      </c>
      <c r="AD184" s="15" t="str">
        <f t="shared" si="57"/>
        <v xml:space="preserve">Vanuatu </v>
      </c>
    </row>
    <row r="185" spans="1:30" x14ac:dyDescent="0.2">
      <c r="A185" s="346" t="s">
        <v>1195</v>
      </c>
      <c r="B185" s="15" t="s">
        <v>1196</v>
      </c>
      <c r="C185" s="15" t="str">
        <f t="shared" si="52"/>
        <v>000011011–––––––––––––––</v>
      </c>
      <c r="D185" s="16">
        <f t="shared" si="53"/>
        <v>24</v>
      </c>
      <c r="E185" s="16">
        <f t="shared" si="60"/>
        <v>1</v>
      </c>
      <c r="F185" s="16">
        <f t="shared" si="60"/>
        <v>0</v>
      </c>
      <c r="G185" s="16">
        <f t="shared" si="60"/>
        <v>1</v>
      </c>
      <c r="H185" s="16">
        <f t="shared" si="60"/>
        <v>1</v>
      </c>
      <c r="I185" s="16">
        <f t="shared" si="60"/>
        <v>0</v>
      </c>
      <c r="J185" s="16">
        <f t="shared" si="60"/>
        <v>1</v>
      </c>
      <c r="K185" s="16">
        <f t="shared" si="60"/>
        <v>1</v>
      </c>
      <c r="L185" s="16">
        <f t="shared" si="60"/>
        <v>1</v>
      </c>
      <c r="M185" s="16">
        <f t="shared" si="60"/>
        <v>1</v>
      </c>
      <c r="N185" s="16">
        <f t="shared" si="60"/>
        <v>1</v>
      </c>
      <c r="O185" s="16">
        <f t="shared" si="61"/>
        <v>1</v>
      </c>
      <c r="P185" s="16">
        <f t="shared" si="61"/>
        <v>1</v>
      </c>
      <c r="Q185" s="16">
        <f t="shared" si="61"/>
        <v>1</v>
      </c>
      <c r="R185" s="16">
        <f t="shared" si="61"/>
        <v>1</v>
      </c>
      <c r="S185" s="16">
        <f t="shared" si="61"/>
        <v>1</v>
      </c>
      <c r="T185" s="16">
        <f t="shared" si="61"/>
        <v>1</v>
      </c>
      <c r="U185" s="16">
        <f t="shared" si="61"/>
        <v>1</v>
      </c>
      <c r="V185" s="16">
        <f t="shared" si="61"/>
        <v>1</v>
      </c>
      <c r="W185" s="16">
        <f t="shared" si="61"/>
        <v>1</v>
      </c>
      <c r="X185" s="16">
        <f t="shared" si="61"/>
        <v>1</v>
      </c>
      <c r="Y185" s="16">
        <f t="shared" si="61"/>
        <v>1</v>
      </c>
      <c r="Z185" s="16">
        <f t="shared" si="61"/>
        <v>1</v>
      </c>
      <c r="AA185" s="16">
        <f t="shared" si="61"/>
        <v>1</v>
      </c>
      <c r="AB185" s="16">
        <f t="shared" si="61"/>
        <v>1</v>
      </c>
      <c r="AC185" s="16">
        <f t="shared" si="56"/>
        <v>22</v>
      </c>
      <c r="AD185" s="15" t="str">
        <f t="shared" si="57"/>
        <v xml:space="preserve">Venezuela </v>
      </c>
    </row>
    <row r="186" spans="1:30" x14ac:dyDescent="0.2">
      <c r="A186" s="346" t="s">
        <v>1197</v>
      </c>
      <c r="B186" s="15" t="s">
        <v>1198</v>
      </c>
      <c r="C186" s="15" t="str">
        <f t="shared" si="52"/>
        <v>100010001–––––––––––––––</v>
      </c>
      <c r="D186" s="16">
        <f t="shared" si="53"/>
        <v>24</v>
      </c>
      <c r="E186" s="16">
        <f t="shared" si="60"/>
        <v>0</v>
      </c>
      <c r="F186" s="16">
        <f t="shared" si="60"/>
        <v>0</v>
      </c>
      <c r="G186" s="16">
        <f t="shared" si="60"/>
        <v>1</v>
      </c>
      <c r="H186" s="16">
        <f t="shared" si="60"/>
        <v>1</v>
      </c>
      <c r="I186" s="16">
        <f t="shared" si="60"/>
        <v>0</v>
      </c>
      <c r="J186" s="16">
        <f t="shared" si="60"/>
        <v>0</v>
      </c>
      <c r="K186" s="16">
        <f t="shared" si="60"/>
        <v>1</v>
      </c>
      <c r="L186" s="16">
        <f t="shared" si="60"/>
        <v>0</v>
      </c>
      <c r="M186" s="16">
        <f t="shared" si="60"/>
        <v>1</v>
      </c>
      <c r="N186" s="16">
        <f t="shared" si="60"/>
        <v>1</v>
      </c>
      <c r="O186" s="16">
        <f t="shared" si="61"/>
        <v>1</v>
      </c>
      <c r="P186" s="16">
        <f t="shared" si="61"/>
        <v>1</v>
      </c>
      <c r="Q186" s="16">
        <f t="shared" si="61"/>
        <v>1</v>
      </c>
      <c r="R186" s="16">
        <f t="shared" si="61"/>
        <v>1</v>
      </c>
      <c r="S186" s="16">
        <f t="shared" si="61"/>
        <v>1</v>
      </c>
      <c r="T186" s="16">
        <f t="shared" si="61"/>
        <v>1</v>
      </c>
      <c r="U186" s="16">
        <f t="shared" si="61"/>
        <v>1</v>
      </c>
      <c r="V186" s="16">
        <f t="shared" si="61"/>
        <v>1</v>
      </c>
      <c r="W186" s="16">
        <f t="shared" si="61"/>
        <v>1</v>
      </c>
      <c r="X186" s="16">
        <f t="shared" si="61"/>
        <v>1</v>
      </c>
      <c r="Y186" s="16">
        <f t="shared" si="61"/>
        <v>1</v>
      </c>
      <c r="Z186" s="16">
        <f t="shared" si="61"/>
        <v>1</v>
      </c>
      <c r="AA186" s="16">
        <f t="shared" si="61"/>
        <v>1</v>
      </c>
      <c r="AB186" s="16">
        <f t="shared" si="61"/>
        <v>1</v>
      </c>
      <c r="AC186" s="16">
        <f t="shared" si="56"/>
        <v>19</v>
      </c>
      <c r="AD186" s="15" t="str">
        <f t="shared" si="57"/>
        <v xml:space="preserve">Viet Nam </v>
      </c>
    </row>
    <row r="187" spans="1:30" x14ac:dyDescent="0.2">
      <c r="A187" s="346" t="s">
        <v>1199</v>
      </c>
      <c r="B187" s="15" t="s">
        <v>1200</v>
      </c>
      <c r="C187" s="15" t="str">
        <f t="shared" si="52"/>
        <v>100010010000––––––––––––</v>
      </c>
      <c r="D187" s="16">
        <f t="shared" si="53"/>
        <v>24</v>
      </c>
      <c r="E187" s="16">
        <f t="shared" si="60"/>
        <v>0</v>
      </c>
      <c r="F187" s="16">
        <f t="shared" si="60"/>
        <v>0</v>
      </c>
      <c r="G187" s="16">
        <f t="shared" si="60"/>
        <v>1</v>
      </c>
      <c r="H187" s="16">
        <f t="shared" si="60"/>
        <v>1</v>
      </c>
      <c r="I187" s="16">
        <f t="shared" si="60"/>
        <v>0</v>
      </c>
      <c r="J187" s="16">
        <f t="shared" si="60"/>
        <v>0</v>
      </c>
      <c r="K187" s="16">
        <f t="shared" si="60"/>
        <v>1</v>
      </c>
      <c r="L187" s="16">
        <f t="shared" si="60"/>
        <v>1</v>
      </c>
      <c r="M187" s="16">
        <f t="shared" si="60"/>
        <v>0</v>
      </c>
      <c r="N187" s="16">
        <f t="shared" si="60"/>
        <v>0</v>
      </c>
      <c r="O187" s="16">
        <f t="shared" si="61"/>
        <v>1</v>
      </c>
      <c r="P187" s="16">
        <f t="shared" si="61"/>
        <v>1</v>
      </c>
      <c r="Q187" s="16">
        <f t="shared" si="61"/>
        <v>1</v>
      </c>
      <c r="R187" s="16">
        <f t="shared" si="61"/>
        <v>1</v>
      </c>
      <c r="S187" s="16">
        <f t="shared" si="61"/>
        <v>1</v>
      </c>
      <c r="T187" s="16">
        <f t="shared" si="61"/>
        <v>1</v>
      </c>
      <c r="U187" s="16">
        <f t="shared" si="61"/>
        <v>1</v>
      </c>
      <c r="V187" s="16">
        <f t="shared" si="61"/>
        <v>1</v>
      </c>
      <c r="W187" s="16">
        <f t="shared" si="61"/>
        <v>1</v>
      </c>
      <c r="X187" s="16">
        <f t="shared" si="61"/>
        <v>1</v>
      </c>
      <c r="Y187" s="16">
        <f t="shared" si="61"/>
        <v>1</v>
      </c>
      <c r="Z187" s="16">
        <f t="shared" si="61"/>
        <v>1</v>
      </c>
      <c r="AA187" s="16">
        <f t="shared" si="61"/>
        <v>1</v>
      </c>
      <c r="AB187" s="16">
        <f t="shared" si="61"/>
        <v>1</v>
      </c>
      <c r="AC187" s="16">
        <f t="shared" si="56"/>
        <v>18</v>
      </c>
      <c r="AD187" s="15" t="str">
        <f t="shared" si="57"/>
        <v xml:space="preserve">Yemen </v>
      </c>
    </row>
    <row r="188" spans="1:30" x14ac:dyDescent="0.2">
      <c r="A188" s="346" t="s">
        <v>1201</v>
      </c>
      <c r="B188" s="15" t="s">
        <v>1202</v>
      </c>
      <c r="C188" s="15" t="str">
        <f t="shared" si="52"/>
        <v>010011000–––––––––––––––</v>
      </c>
      <c r="D188" s="16">
        <f t="shared" si="53"/>
        <v>24</v>
      </c>
      <c r="E188" s="16">
        <f t="shared" si="60"/>
        <v>1</v>
      </c>
      <c r="F188" s="16">
        <f t="shared" si="60"/>
        <v>1</v>
      </c>
      <c r="G188" s="16">
        <f t="shared" si="60"/>
        <v>1</v>
      </c>
      <c r="H188" s="16">
        <f t="shared" si="60"/>
        <v>1</v>
      </c>
      <c r="I188" s="16">
        <f t="shared" si="60"/>
        <v>0</v>
      </c>
      <c r="J188" s="16">
        <f t="shared" si="60"/>
        <v>1</v>
      </c>
      <c r="K188" s="16">
        <f t="shared" si="60"/>
        <v>1</v>
      </c>
      <c r="L188" s="16">
        <f t="shared" si="60"/>
        <v>0</v>
      </c>
      <c r="M188" s="16">
        <f t="shared" si="60"/>
        <v>0</v>
      </c>
      <c r="N188" s="16">
        <f t="shared" si="60"/>
        <v>1</v>
      </c>
      <c r="O188" s="16">
        <f t="shared" si="61"/>
        <v>1</v>
      </c>
      <c r="P188" s="16">
        <f t="shared" si="61"/>
        <v>1</v>
      </c>
      <c r="Q188" s="16">
        <f t="shared" si="61"/>
        <v>1</v>
      </c>
      <c r="R188" s="16">
        <f t="shared" si="61"/>
        <v>1</v>
      </c>
      <c r="S188" s="16">
        <f t="shared" si="61"/>
        <v>1</v>
      </c>
      <c r="T188" s="16">
        <f t="shared" si="61"/>
        <v>1</v>
      </c>
      <c r="U188" s="16">
        <f t="shared" si="61"/>
        <v>1</v>
      </c>
      <c r="V188" s="16">
        <f t="shared" si="61"/>
        <v>1</v>
      </c>
      <c r="W188" s="16">
        <f t="shared" si="61"/>
        <v>1</v>
      </c>
      <c r="X188" s="16">
        <f t="shared" si="61"/>
        <v>1</v>
      </c>
      <c r="Y188" s="16">
        <f t="shared" si="61"/>
        <v>1</v>
      </c>
      <c r="Z188" s="16">
        <f t="shared" si="61"/>
        <v>1</v>
      </c>
      <c r="AA188" s="16">
        <f t="shared" si="61"/>
        <v>1</v>
      </c>
      <c r="AB188" s="16">
        <f t="shared" si="61"/>
        <v>1</v>
      </c>
      <c r="AC188" s="16">
        <f t="shared" si="56"/>
        <v>21</v>
      </c>
      <c r="AD188" s="15" t="str">
        <f t="shared" si="57"/>
        <v xml:space="preserve">Yugoslavia </v>
      </c>
    </row>
    <row r="189" spans="1:30" x14ac:dyDescent="0.2">
      <c r="A189" s="346" t="s">
        <v>1203</v>
      </c>
      <c r="B189" s="15" t="s">
        <v>1204</v>
      </c>
      <c r="C189" s="15" t="str">
        <f t="shared" si="52"/>
        <v>000010001010––––––––––––</v>
      </c>
      <c r="D189" s="16">
        <f t="shared" si="53"/>
        <v>24</v>
      </c>
      <c r="E189" s="16">
        <f t="shared" si="60"/>
        <v>1</v>
      </c>
      <c r="F189" s="16">
        <f t="shared" si="60"/>
        <v>0</v>
      </c>
      <c r="G189" s="16">
        <f t="shared" si="60"/>
        <v>1</v>
      </c>
      <c r="H189" s="16">
        <f t="shared" si="60"/>
        <v>1</v>
      </c>
      <c r="I189" s="16">
        <f t="shared" si="60"/>
        <v>0</v>
      </c>
      <c r="J189" s="16">
        <f t="shared" si="60"/>
        <v>0</v>
      </c>
      <c r="K189" s="16">
        <f t="shared" si="60"/>
        <v>1</v>
      </c>
      <c r="L189" s="16">
        <f t="shared" si="60"/>
        <v>0</v>
      </c>
      <c r="M189" s="16">
        <f t="shared" si="60"/>
        <v>1</v>
      </c>
      <c r="N189" s="16">
        <f t="shared" si="60"/>
        <v>0</v>
      </c>
      <c r="O189" s="16">
        <f t="shared" si="61"/>
        <v>0</v>
      </c>
      <c r="P189" s="16">
        <f t="shared" si="61"/>
        <v>1</v>
      </c>
      <c r="Q189" s="16">
        <f t="shared" si="61"/>
        <v>1</v>
      </c>
      <c r="R189" s="16">
        <f t="shared" si="61"/>
        <v>1</v>
      </c>
      <c r="S189" s="16">
        <f t="shared" si="61"/>
        <v>1</v>
      </c>
      <c r="T189" s="16">
        <f t="shared" si="61"/>
        <v>1</v>
      </c>
      <c r="U189" s="16">
        <f t="shared" si="61"/>
        <v>1</v>
      </c>
      <c r="V189" s="16">
        <f t="shared" si="61"/>
        <v>1</v>
      </c>
      <c r="W189" s="16">
        <f t="shared" si="61"/>
        <v>1</v>
      </c>
      <c r="X189" s="16">
        <f t="shared" si="61"/>
        <v>1</v>
      </c>
      <c r="Y189" s="16">
        <f t="shared" si="61"/>
        <v>1</v>
      </c>
      <c r="Z189" s="16">
        <f t="shared" si="61"/>
        <v>1</v>
      </c>
      <c r="AA189" s="16">
        <f t="shared" si="61"/>
        <v>1</v>
      </c>
      <c r="AB189" s="16">
        <f t="shared" si="61"/>
        <v>1</v>
      </c>
      <c r="AC189" s="16">
        <f t="shared" si="56"/>
        <v>18</v>
      </c>
      <c r="AD189" s="15" t="str">
        <f t="shared" si="57"/>
        <v xml:space="preserve">Zambia </v>
      </c>
    </row>
    <row r="190" spans="1:30" x14ac:dyDescent="0.2">
      <c r="A190" s="346" t="s">
        <v>1205</v>
      </c>
      <c r="B190" s="15" t="s">
        <v>1206</v>
      </c>
      <c r="C190" s="15" t="str">
        <f t="shared" si="52"/>
        <v>00000000010000––––––––––</v>
      </c>
      <c r="D190" s="16">
        <f t="shared" si="53"/>
        <v>24</v>
      </c>
      <c r="E190" s="16">
        <f t="shared" si="60"/>
        <v>1</v>
      </c>
      <c r="F190" s="16">
        <f t="shared" si="60"/>
        <v>0</v>
      </c>
      <c r="G190" s="16">
        <f t="shared" si="60"/>
        <v>1</v>
      </c>
      <c r="H190" s="16">
        <f t="shared" si="60"/>
        <v>1</v>
      </c>
      <c r="I190" s="16">
        <f t="shared" si="60"/>
        <v>1</v>
      </c>
      <c r="J190" s="16">
        <f t="shared" si="60"/>
        <v>0</v>
      </c>
      <c r="K190" s="16">
        <f t="shared" si="60"/>
        <v>1</v>
      </c>
      <c r="L190" s="16">
        <f t="shared" si="60"/>
        <v>0</v>
      </c>
      <c r="M190" s="16">
        <f t="shared" si="60"/>
        <v>0</v>
      </c>
      <c r="N190" s="16">
        <f t="shared" si="60"/>
        <v>1</v>
      </c>
      <c r="O190" s="16">
        <f t="shared" si="61"/>
        <v>1</v>
      </c>
      <c r="P190" s="16">
        <f t="shared" si="61"/>
        <v>1</v>
      </c>
      <c r="Q190" s="16">
        <f t="shared" si="61"/>
        <v>0</v>
      </c>
      <c r="R190" s="16">
        <f t="shared" si="61"/>
        <v>1</v>
      </c>
      <c r="S190" s="16">
        <f t="shared" si="61"/>
        <v>1</v>
      </c>
      <c r="T190" s="16">
        <f t="shared" si="61"/>
        <v>1</v>
      </c>
      <c r="U190" s="16">
        <f t="shared" si="61"/>
        <v>1</v>
      </c>
      <c r="V190" s="16">
        <f t="shared" si="61"/>
        <v>1</v>
      </c>
      <c r="W190" s="16">
        <f t="shared" si="61"/>
        <v>1</v>
      </c>
      <c r="X190" s="16">
        <f t="shared" si="61"/>
        <v>1</v>
      </c>
      <c r="Y190" s="16">
        <f t="shared" si="61"/>
        <v>1</v>
      </c>
      <c r="Z190" s="16">
        <f t="shared" si="61"/>
        <v>1</v>
      </c>
      <c r="AA190" s="16">
        <f t="shared" si="61"/>
        <v>1</v>
      </c>
      <c r="AB190" s="16">
        <f t="shared" si="61"/>
        <v>1</v>
      </c>
      <c r="AC190" s="16">
        <f t="shared" si="56"/>
        <v>19</v>
      </c>
      <c r="AD190" s="15" t="str">
        <f t="shared" si="57"/>
        <v xml:space="preserve">Zimbabwe </v>
      </c>
    </row>
  </sheetData>
  <conditionalFormatting sqref="AC1:AC1048576">
    <cfRule type="expression" dxfId="0" priority="1">
      <formula>$AC1=24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M20"/>
  <sheetViews>
    <sheetView showGridLines="0" workbookViewId="0">
      <selection activeCell="F18" sqref="F18:F20"/>
    </sheetView>
  </sheetViews>
  <sheetFormatPr defaultColWidth="9.25" defaultRowHeight="11.25" x14ac:dyDescent="0.2"/>
  <cols>
    <col min="1" max="1" width="35" style="15" customWidth="1"/>
    <col min="2" max="2" width="17.125" style="15" customWidth="1"/>
    <col min="3" max="3" width="15.25" style="15" customWidth="1"/>
    <col min="4" max="4" width="23.5" style="15" customWidth="1"/>
    <col min="5" max="5" width="6.125" style="15" customWidth="1"/>
    <col min="6" max="9" width="7.5" style="15" customWidth="1"/>
    <col min="10" max="12" width="7.25" style="15" customWidth="1"/>
    <col min="13" max="13" width="13.625" style="15" bestFit="1" customWidth="1"/>
    <col min="14" max="67" width="1.75" style="15" customWidth="1"/>
    <col min="68" max="68" width="34.125" style="15" bestFit="1" customWidth="1"/>
    <col min="69" max="16384" width="9.25" style="15"/>
  </cols>
  <sheetData>
    <row r="1" spans="1:13" ht="13.5" customHeight="1" thickBot="1" x14ac:dyDescent="0.25">
      <c r="A1" s="363" t="s">
        <v>1352</v>
      </c>
      <c r="B1" s="568" t="s">
        <v>1227</v>
      </c>
      <c r="C1" s="568"/>
      <c r="D1" s="568"/>
      <c r="E1" s="569"/>
      <c r="F1" s="561" t="s">
        <v>251</v>
      </c>
      <c r="G1" s="562"/>
      <c r="H1" s="562"/>
      <c r="I1" s="563"/>
      <c r="J1" s="561" t="s">
        <v>252</v>
      </c>
      <c r="K1" s="562"/>
      <c r="L1" s="563"/>
      <c r="M1" s="15" t="s">
        <v>1270</v>
      </c>
    </row>
    <row r="2" spans="1:13" ht="36.75" thickBot="1" x14ac:dyDescent="0.25">
      <c r="A2" s="205" t="s">
        <v>274</v>
      </c>
      <c r="B2" s="357" t="s">
        <v>1224</v>
      </c>
      <c r="C2" s="206" t="s">
        <v>819</v>
      </c>
      <c r="D2" s="207" t="s">
        <v>273</v>
      </c>
      <c r="E2" s="337" t="s">
        <v>247</v>
      </c>
      <c r="F2" s="208" t="s">
        <v>253</v>
      </c>
      <c r="G2" s="209" t="s">
        <v>255</v>
      </c>
      <c r="H2" s="210" t="s">
        <v>254</v>
      </c>
      <c r="I2" s="211" t="s">
        <v>821</v>
      </c>
      <c r="J2" s="212" t="s">
        <v>255</v>
      </c>
      <c r="K2" s="213" t="s">
        <v>254</v>
      </c>
      <c r="L2" s="214" t="s">
        <v>821</v>
      </c>
      <c r="M2" s="546" t="s">
        <v>821</v>
      </c>
    </row>
    <row r="3" spans="1:13" ht="13.5" thickBot="1" x14ac:dyDescent="0.25">
      <c r="A3" s="215" t="s">
        <v>275</v>
      </c>
      <c r="B3" s="356">
        <v>1</v>
      </c>
      <c r="C3" s="216" t="str">
        <f>INDEX(Tabel3[CC],B3)</f>
        <v>219</v>
      </c>
      <c r="D3" s="217" t="str">
        <f>IF(C3&lt;&gt;"",IF(LEN(C3)=3,RIGHT("00000000"&amp;DEC2BIN(C3),10),"-"))</f>
        <v>0011011011</v>
      </c>
      <c r="E3" s="359">
        <f t="shared" ref="E3:E17" si="0">LEN(D3)</f>
        <v>10</v>
      </c>
      <c r="F3" s="218" t="s">
        <v>200</v>
      </c>
      <c r="G3" s="219" t="s">
        <v>200</v>
      </c>
      <c r="H3" s="220" t="s">
        <v>200</v>
      </c>
      <c r="I3" s="221" t="s">
        <v>200</v>
      </c>
      <c r="J3" s="222" t="s">
        <v>200</v>
      </c>
      <c r="K3" s="223" t="s">
        <v>200</v>
      </c>
      <c r="L3" s="224" t="s">
        <v>200</v>
      </c>
      <c r="M3" s="547" t="s">
        <v>200</v>
      </c>
    </row>
    <row r="4" spans="1:13" s="16" customFormat="1" ht="25.5" customHeight="1" thickBot="1" x14ac:dyDescent="0.25">
      <c r="A4" s="225" t="s">
        <v>276</v>
      </c>
      <c r="B4" s="352" t="s">
        <v>1343</v>
      </c>
      <c r="C4" s="226" t="str">
        <f>IF(B4&lt;&gt;"",Calc!B13 &amp;" ("&amp;Calc!D29&amp;")","-")</f>
        <v>_OY-RUL (45CAAC)</v>
      </c>
      <c r="D4" s="227" t="str">
        <f>IF(B4&lt;&gt;"",
VLOOKUP(MID(C4,1,1),Tabel2[],2,FALSE)&amp;
VLOOKUP(MID(C4,2,1),Tabel2[],2,FALSE)&amp;
VLOOKUP(MID(C4,3,1),Tabel2[],2,FALSE)&amp;
VLOOKUP(MID(C4,4,1),Tabel2[],2,FALSE)&amp;
VLOOKUP(MID(C4,5,1),Tabel2[],2,FALSE)&amp;
VLOOKUP(MID(C4,6,1),Tabel2[],2,FALSE)&amp;
VLOOKUP(MID(C4,7,1),Tabel2[],2,FALSE),"-")</f>
        <v>100100100011110101011000101010111100101001</v>
      </c>
      <c r="E4" s="359">
        <f t="shared" si="0"/>
        <v>42</v>
      </c>
      <c r="F4" s="228" t="s">
        <v>200</v>
      </c>
      <c r="G4" s="229" t="s">
        <v>92</v>
      </c>
      <c r="H4" s="230" t="s">
        <v>92</v>
      </c>
      <c r="I4" s="231" t="s">
        <v>92</v>
      </c>
      <c r="J4" s="232" t="s">
        <v>92</v>
      </c>
      <c r="K4" s="233" t="s">
        <v>92</v>
      </c>
      <c r="L4" s="234" t="s">
        <v>92</v>
      </c>
      <c r="M4" s="548" t="s">
        <v>92</v>
      </c>
    </row>
    <row r="5" spans="1:13" ht="13.5" thickBot="1" x14ac:dyDescent="0.25">
      <c r="A5" s="215" t="s">
        <v>277</v>
      </c>
      <c r="B5" s="512" t="s">
        <v>1353</v>
      </c>
      <c r="C5" s="344" t="str">
        <f>"("&amp;Calc!F28&amp;")"</f>
        <v>(OY-RUL)</v>
      </c>
      <c r="D5" s="217" t="str">
        <f>IFERROR(IF(B5&lt;&gt;"",IF(LEN(B5)=6,HEX2BIN(MID(B5,1,1),4)&amp;HEX2BIN(MID(B5,2,1),4)&amp;HEX2BIN(MID(B5,3,1),4)&amp;HEX2BIN(MID(B5,4,1),4)&amp;HEX2BIN(MID(B5,5,1),4)&amp;HEX2BIN(MID(B5,6,1),4),"-"),"-"),"-")</f>
        <v>010001011100101010101100</v>
      </c>
      <c r="E5" s="359">
        <f t="shared" si="0"/>
        <v>24</v>
      </c>
      <c r="F5" s="235" t="s">
        <v>92</v>
      </c>
      <c r="G5" s="219" t="s">
        <v>200</v>
      </c>
      <c r="H5" s="230" t="s">
        <v>92</v>
      </c>
      <c r="I5" s="236" t="s">
        <v>92</v>
      </c>
      <c r="J5" s="222" t="s">
        <v>200</v>
      </c>
      <c r="K5" s="233" t="s">
        <v>92</v>
      </c>
      <c r="L5" s="234" t="s">
        <v>92</v>
      </c>
      <c r="M5" s="548" t="s">
        <v>92</v>
      </c>
    </row>
    <row r="6" spans="1:13" s="16" customFormat="1" ht="12" x14ac:dyDescent="0.15">
      <c r="A6" s="578" t="s">
        <v>1223</v>
      </c>
      <c r="B6" s="580">
        <v>0</v>
      </c>
      <c r="C6" s="237" t="s">
        <v>259</v>
      </c>
      <c r="D6" s="238" t="str">
        <f>IF($B$6&lt;&gt;"",IFERROR(DEC2BIN($B$6,6),"Out of range"),"-")</f>
        <v>000000</v>
      </c>
      <c r="E6" s="358">
        <f>IF(D6&lt;&gt;"Out of range",LEN(D6),"-")</f>
        <v>6</v>
      </c>
      <c r="F6" s="239" t="s">
        <v>92</v>
      </c>
      <c r="G6" s="240" t="s">
        <v>200</v>
      </c>
      <c r="H6" s="241" t="s">
        <v>92</v>
      </c>
      <c r="I6" s="242" t="s">
        <v>92</v>
      </c>
      <c r="J6" s="243" t="s">
        <v>92</v>
      </c>
      <c r="K6" s="244" t="s">
        <v>92</v>
      </c>
      <c r="L6" s="245" t="s">
        <v>92</v>
      </c>
      <c r="M6" s="549" t="s">
        <v>92</v>
      </c>
    </row>
    <row r="7" spans="1:13" s="16" customFormat="1" ht="12.75" thickBot="1" x14ac:dyDescent="0.2">
      <c r="A7" s="579"/>
      <c r="B7" s="581"/>
      <c r="C7" s="318" t="s">
        <v>258</v>
      </c>
      <c r="D7" s="319" t="str">
        <f>IF($B$6&lt;&gt;"",IFERROR(DEC2BIN($B$6,2),"Out of range"),"-")</f>
        <v>00</v>
      </c>
      <c r="E7" s="360">
        <f>IF(D7&lt;&gt;"Out of range",LEN(D7),"-")</f>
        <v>2</v>
      </c>
      <c r="F7" s="320" t="s">
        <v>200</v>
      </c>
      <c r="G7" s="321" t="s">
        <v>92</v>
      </c>
      <c r="H7" s="322" t="s">
        <v>92</v>
      </c>
      <c r="I7" s="323" t="s">
        <v>92</v>
      </c>
      <c r="J7" s="324" t="s">
        <v>92</v>
      </c>
      <c r="K7" s="325" t="s">
        <v>92</v>
      </c>
      <c r="L7" s="326" t="s">
        <v>92</v>
      </c>
      <c r="M7" s="550" t="s">
        <v>92</v>
      </c>
    </row>
    <row r="8" spans="1:13" ht="12" x14ac:dyDescent="0.2">
      <c r="A8" s="564" t="s">
        <v>820</v>
      </c>
      <c r="B8" s="566">
        <v>999</v>
      </c>
      <c r="C8" s="335" t="s">
        <v>260</v>
      </c>
      <c r="D8" s="238" t="str">
        <f>IF(ISNUMBER(B8),IF(AND(0&lt;=$B$8,$B$8&lt;=(2^20)-1),RIGHT("00000000000000000000" &amp; Calc!$K$28,20),"Out of range"),"-")</f>
        <v>00000000001111100111</v>
      </c>
      <c r="E8" s="358">
        <f t="shared" si="0"/>
        <v>20</v>
      </c>
      <c r="F8" s="252" t="s">
        <v>92</v>
      </c>
      <c r="G8" s="253" t="s">
        <v>92</v>
      </c>
      <c r="H8" s="241" t="s">
        <v>92</v>
      </c>
      <c r="I8" s="339" t="s">
        <v>200</v>
      </c>
      <c r="J8" s="255" t="s">
        <v>92</v>
      </c>
      <c r="K8" s="244" t="s">
        <v>92</v>
      </c>
      <c r="L8" s="256" t="s">
        <v>92</v>
      </c>
      <c r="M8" s="551" t="s">
        <v>92</v>
      </c>
    </row>
    <row r="9" spans="1:13" ht="12.75" thickBot="1" x14ac:dyDescent="0.25">
      <c r="A9" s="565"/>
      <c r="B9" s="567"/>
      <c r="C9" s="271" t="s">
        <v>261</v>
      </c>
      <c r="D9" s="246" t="str">
        <f>IF(ISNUMBER(B8),IF(AND(0&lt;=$B$8,$B$8&lt;=(2^14)-1),RIGHT("00000000000000000000" &amp; Calc!$K$28,14),"Out of range"),"-")</f>
        <v>00001111100111</v>
      </c>
      <c r="E9" s="361">
        <f t="shared" si="0"/>
        <v>14</v>
      </c>
      <c r="F9" s="340" t="s">
        <v>92</v>
      </c>
      <c r="G9" s="247" t="s">
        <v>92</v>
      </c>
      <c r="H9" s="248" t="s">
        <v>92</v>
      </c>
      <c r="I9" s="341" t="s">
        <v>92</v>
      </c>
      <c r="J9" s="288" t="s">
        <v>92</v>
      </c>
      <c r="K9" s="250" t="s">
        <v>92</v>
      </c>
      <c r="L9" s="336" t="s">
        <v>200</v>
      </c>
      <c r="M9" s="552" t="s">
        <v>200</v>
      </c>
    </row>
    <row r="10" spans="1:13" ht="12" x14ac:dyDescent="0.2">
      <c r="A10" s="564" t="s">
        <v>278</v>
      </c>
      <c r="B10" s="580">
        <v>1</v>
      </c>
      <c r="C10" s="586" t="str">
        <f>IF(ISNUMBER(B10),IFERROR(INDEX(Tabel1[ID],B10),"Out of range"),B10)</f>
        <v>-</v>
      </c>
      <c r="D10" s="327" t="str">
        <f>IF(LEN(C10)=3,VLOOKUP(MID(C10,1,1),Tabel2[],2,FALSE)&amp;VLOOKUP(MID(C10,2,1),Tabel2[],2,FALSE)&amp;VLOOKUP(MID(C10,3,1),Tabel2[],2,FALSE),"Out of range")</f>
        <v>Out of range</v>
      </c>
      <c r="E10" s="362">
        <f t="shared" si="0"/>
        <v>12</v>
      </c>
      <c r="F10" s="328" t="s">
        <v>92</v>
      </c>
      <c r="G10" s="329" t="s">
        <v>92</v>
      </c>
      <c r="H10" s="330" t="s">
        <v>200</v>
      </c>
      <c r="I10" s="331" t="s">
        <v>92</v>
      </c>
      <c r="J10" s="332" t="s">
        <v>92</v>
      </c>
      <c r="K10" s="333" t="s">
        <v>92</v>
      </c>
      <c r="L10" s="334" t="s">
        <v>92</v>
      </c>
      <c r="M10" s="553" t="s">
        <v>92</v>
      </c>
    </row>
    <row r="11" spans="1:13" ht="12" x14ac:dyDescent="0.2">
      <c r="A11" s="582"/>
      <c r="B11" s="585"/>
      <c r="C11" s="587"/>
      <c r="D11" s="257" t="str">
        <f>IF(LEN(C10)=3,RIGHT(VLOOKUP(MID(C10,1,1),Tabel2[],2,FALSE),5)&amp;RIGHT(VLOOKUP(MID(C10,2,1),Tabel2[],2,FALSE),5)&amp;RIGHT(VLOOKUP(MID(C10,3,1),Tabel2[],2,FALSE),5),"Out of range")</f>
        <v>Out of range</v>
      </c>
      <c r="E11" s="338">
        <f t="shared" si="0"/>
        <v>12</v>
      </c>
      <c r="F11" s="258" t="s">
        <v>92</v>
      </c>
      <c r="G11" s="259" t="s">
        <v>92</v>
      </c>
      <c r="H11" s="260" t="s">
        <v>92</v>
      </c>
      <c r="I11" s="261" t="s">
        <v>92</v>
      </c>
      <c r="J11" s="262" t="s">
        <v>92</v>
      </c>
      <c r="K11" s="263" t="s">
        <v>200</v>
      </c>
      <c r="L11" s="264" t="s">
        <v>92</v>
      </c>
      <c r="M11" s="554" t="s">
        <v>92</v>
      </c>
    </row>
    <row r="12" spans="1:13" s="16" customFormat="1" ht="12" x14ac:dyDescent="0.15">
      <c r="A12" s="583" t="s">
        <v>279</v>
      </c>
      <c r="B12" s="584">
        <v>0</v>
      </c>
      <c r="C12" s="265" t="s">
        <v>262</v>
      </c>
      <c r="D12" s="257" t="str">
        <f>IF(ISNUMBER(B12),IF(AND(0&lt;=$B$12,$B$12&lt;=(2^12)-1),RIGHT("00000000000000000000" &amp; Calc!$O$28,12),"Out of range"),"-")</f>
        <v>000000000000</v>
      </c>
      <c r="E12" s="338">
        <f t="shared" si="0"/>
        <v>12</v>
      </c>
      <c r="F12" s="266" t="s">
        <v>92</v>
      </c>
      <c r="G12" s="259" t="s">
        <v>92</v>
      </c>
      <c r="H12" s="267" t="s">
        <v>200</v>
      </c>
      <c r="I12" s="268" t="s">
        <v>92</v>
      </c>
      <c r="J12" s="269" t="s">
        <v>92</v>
      </c>
      <c r="K12" s="270" t="s">
        <v>92</v>
      </c>
      <c r="L12" s="264" t="s">
        <v>92</v>
      </c>
      <c r="M12" s="554" t="s">
        <v>92</v>
      </c>
    </row>
    <row r="13" spans="1:13" s="16" customFormat="1" ht="12.75" thickBot="1" x14ac:dyDescent="0.2">
      <c r="A13" s="579"/>
      <c r="B13" s="581"/>
      <c r="C13" s="271" t="s">
        <v>263</v>
      </c>
      <c r="D13" s="246" t="str">
        <f>IF(ISNUMBER(B12),IF(AND(0&lt;=$B$12,$B$12&lt;=(2^9)-1),RIGHT("00000000000000000000" &amp; Calc!$O$28,9),"Out of range"),"-")</f>
        <v>000000000</v>
      </c>
      <c r="E13" s="361">
        <f t="shared" si="0"/>
        <v>9</v>
      </c>
      <c r="F13" s="272" t="s">
        <v>92</v>
      </c>
      <c r="G13" s="247" t="s">
        <v>92</v>
      </c>
      <c r="H13" s="248" t="s">
        <v>92</v>
      </c>
      <c r="I13" s="249" t="s">
        <v>92</v>
      </c>
      <c r="J13" s="273" t="s">
        <v>92</v>
      </c>
      <c r="K13" s="274" t="s">
        <v>200</v>
      </c>
      <c r="L13" s="251" t="s">
        <v>92</v>
      </c>
      <c r="M13" s="555" t="s">
        <v>92</v>
      </c>
    </row>
    <row r="14" spans="1:13" s="16" customFormat="1" ht="22.5" x14ac:dyDescent="0.2">
      <c r="A14" s="275" t="s">
        <v>280</v>
      </c>
      <c r="B14" s="353">
        <v>1</v>
      </c>
      <c r="C14" s="276"/>
      <c r="D14" s="277">
        <f>IF(OR(B14=0,B14=1),B14,"-")</f>
        <v>1</v>
      </c>
      <c r="E14" s="358">
        <f t="shared" si="0"/>
        <v>1</v>
      </c>
      <c r="F14" s="239" t="s">
        <v>92</v>
      </c>
      <c r="G14" s="240" t="s">
        <v>200</v>
      </c>
      <c r="H14" s="254" t="s">
        <v>200</v>
      </c>
      <c r="I14" s="278" t="s">
        <v>200</v>
      </c>
      <c r="J14" s="255" t="s">
        <v>92</v>
      </c>
      <c r="K14" s="244" t="s">
        <v>92</v>
      </c>
      <c r="L14" s="256" t="s">
        <v>92</v>
      </c>
      <c r="M14" s="551" t="s">
        <v>92</v>
      </c>
    </row>
    <row r="15" spans="1:13" s="16" customFormat="1" ht="22.5" x14ac:dyDescent="0.2">
      <c r="A15" s="279" t="s">
        <v>281</v>
      </c>
      <c r="B15" s="354">
        <v>105</v>
      </c>
      <c r="C15" s="317" t="s">
        <v>818</v>
      </c>
      <c r="D15" s="316" t="str">
        <f>IF(ISNUMBER(B15),IF(AND(0&lt;=$B$15,$B$15&lt;=(2^10)-1),RIGHT("00000000000000000000" &amp; Calc!$S$28,10),"Out of range"),"-")</f>
        <v>0001101001</v>
      </c>
      <c r="E15" s="338">
        <f t="shared" si="0"/>
        <v>10</v>
      </c>
      <c r="F15" s="266" t="s">
        <v>92</v>
      </c>
      <c r="G15" s="280" t="s">
        <v>200</v>
      </c>
      <c r="H15" s="267" t="s">
        <v>200</v>
      </c>
      <c r="I15" s="281" t="s">
        <v>200</v>
      </c>
      <c r="J15" s="262" t="s">
        <v>92</v>
      </c>
      <c r="K15" s="282" t="s">
        <v>92</v>
      </c>
      <c r="L15" s="283" t="s">
        <v>200</v>
      </c>
      <c r="M15" s="556" t="s">
        <v>200</v>
      </c>
    </row>
    <row r="16" spans="1:13" s="16" customFormat="1" ht="13.5" thickBot="1" x14ac:dyDescent="0.25">
      <c r="A16" s="284" t="s">
        <v>282</v>
      </c>
      <c r="B16" s="355" t="s">
        <v>224</v>
      </c>
      <c r="C16" s="285"/>
      <c r="D16" s="286" t="str">
        <f>B16</f>
        <v>0000000000</v>
      </c>
      <c r="E16" s="361">
        <f t="shared" si="0"/>
        <v>10</v>
      </c>
      <c r="F16" s="272" t="s">
        <v>92</v>
      </c>
      <c r="G16" s="247" t="s">
        <v>92</v>
      </c>
      <c r="H16" s="248" t="s">
        <v>92</v>
      </c>
      <c r="I16" s="287" t="s">
        <v>200</v>
      </c>
      <c r="J16" s="288" t="s">
        <v>92</v>
      </c>
      <c r="K16" s="250" t="s">
        <v>92</v>
      </c>
      <c r="L16" s="251" t="s">
        <v>92</v>
      </c>
      <c r="M16" s="555" t="s">
        <v>92</v>
      </c>
    </row>
    <row r="17" spans="1:13" s="16" customFormat="1" ht="12.95" customHeight="1" thickBot="1" x14ac:dyDescent="0.25">
      <c r="A17" s="225" t="s">
        <v>283</v>
      </c>
      <c r="B17" s="352">
        <v>2</v>
      </c>
      <c r="C17" s="226" t="str">
        <f>INDEX(Tabel5[TypeCode],B17)</f>
        <v>01</v>
      </c>
      <c r="D17" s="227" t="str">
        <f>C17</f>
        <v>01</v>
      </c>
      <c r="E17" s="359">
        <f t="shared" si="0"/>
        <v>2</v>
      </c>
      <c r="F17" s="228" t="s">
        <v>200</v>
      </c>
      <c r="G17" s="219" t="s">
        <v>200</v>
      </c>
      <c r="H17" s="220" t="s">
        <v>200</v>
      </c>
      <c r="I17" s="342" t="s">
        <v>200</v>
      </c>
      <c r="J17" s="343" t="s">
        <v>92</v>
      </c>
      <c r="K17" s="233" t="s">
        <v>92</v>
      </c>
      <c r="L17" s="224" t="s">
        <v>92</v>
      </c>
      <c r="M17" s="547" t="s">
        <v>92</v>
      </c>
    </row>
    <row r="18" spans="1:13" s="16" customFormat="1" ht="52.5" customHeight="1" thickBot="1" x14ac:dyDescent="0.25">
      <c r="A18" s="289"/>
      <c r="B18" s="290" t="s">
        <v>284</v>
      </c>
      <c r="C18" s="570" t="s">
        <v>1225</v>
      </c>
      <c r="D18" s="570"/>
      <c r="E18" s="291" t="s">
        <v>284</v>
      </c>
      <c r="F18" s="575" t="str">
        <f>IFERROR('Protocol details'!BK7,"ERROR")</f>
        <v>9B6648F562AF291</v>
      </c>
      <c r="G18" s="594" t="str">
        <f>IFERROR('Protocol details'!BK15,"ERROR")</f>
        <v>9B6DD172AB001A5</v>
      </c>
      <c r="H18" s="597" t="str">
        <f>IFERROR('Protocol details'!BK23,"ERROR")</f>
        <v>ERROR</v>
      </c>
      <c r="I18" s="600" t="str">
        <f>IFERROR('Protocol details'!BK31,"ERROR")</f>
        <v>9B6C400F9C001A5</v>
      </c>
      <c r="J18" s="603" t="str">
        <f>IFERROR('Protocol details'!BK39,"ERROR")</f>
        <v>1B668B9558FFBFF</v>
      </c>
      <c r="K18" s="606" t="str">
        <f>IFERROR('Protocol details'!BK47,"ERROR")</f>
        <v>ERROR</v>
      </c>
      <c r="L18" s="591" t="str">
        <f>IFERROR('Protocol details'!BK55,"ERROR")</f>
        <v>1B683487CEFFBFF</v>
      </c>
      <c r="M18" s="588" t="str">
        <f>IFERROR('Protocol details'!BK63,"ERROR")</f>
        <v>1B7A8D21F3BFDFF</v>
      </c>
    </row>
    <row r="19" spans="1:13" x14ac:dyDescent="0.2">
      <c r="A19" s="292"/>
      <c r="B19" s="573" t="s">
        <v>1226</v>
      </c>
      <c r="C19" s="574"/>
      <c r="D19" s="574"/>
      <c r="E19" s="293"/>
      <c r="F19" s="576"/>
      <c r="G19" s="595"/>
      <c r="H19" s="598"/>
      <c r="I19" s="601"/>
      <c r="J19" s="604"/>
      <c r="K19" s="607"/>
      <c r="L19" s="592"/>
      <c r="M19" s="589"/>
    </row>
    <row r="20" spans="1:13" ht="13.5" thickBot="1" x14ac:dyDescent="0.25">
      <c r="A20" s="292"/>
      <c r="B20" s="571" t="s">
        <v>285</v>
      </c>
      <c r="C20" s="572"/>
      <c r="D20" s="572"/>
      <c r="E20" s="572"/>
      <c r="F20" s="577"/>
      <c r="G20" s="596"/>
      <c r="H20" s="599"/>
      <c r="I20" s="602"/>
      <c r="J20" s="605"/>
      <c r="K20" s="608"/>
      <c r="L20" s="593"/>
      <c r="M20" s="590"/>
    </row>
  </sheetData>
  <mergeCells count="23">
    <mergeCell ref="M18:M20"/>
    <mergeCell ref="L18:L20"/>
    <mergeCell ref="G18:G20"/>
    <mergeCell ref="H18:H20"/>
    <mergeCell ref="I18:I20"/>
    <mergeCell ref="J18:J20"/>
    <mergeCell ref="K18:K20"/>
    <mergeCell ref="C18:D18"/>
    <mergeCell ref="B20:E20"/>
    <mergeCell ref="B19:D19"/>
    <mergeCell ref="F18:F20"/>
    <mergeCell ref="A6:A7"/>
    <mergeCell ref="B6:B7"/>
    <mergeCell ref="A10:A11"/>
    <mergeCell ref="A12:A13"/>
    <mergeCell ref="B12:B13"/>
    <mergeCell ref="B10:B11"/>
    <mergeCell ref="C10:C11"/>
    <mergeCell ref="F1:I1"/>
    <mergeCell ref="J1:L1"/>
    <mergeCell ref="A8:A9"/>
    <mergeCell ref="B8:B9"/>
    <mergeCell ref="B1:E1"/>
  </mergeCells>
  <conditionalFormatting sqref="A17:D17">
    <cfRule type="expression" dxfId="124" priority="2" stopIfTrue="1">
      <formula>($C$17="10")</formula>
    </cfRule>
    <cfRule type="expression" dxfId="123" priority="3">
      <formula>($C$17&lt;&gt;"01")</formula>
    </cfRule>
  </conditionalFormatting>
  <dataValidations xWindow="345" yWindow="455" count="21">
    <dataValidation type="textLength" operator="lessThanOrEqual" allowBlank="1" showInputMessage="1" showErrorMessage="1" errorTitle="Character length" error="Max 7 characters" sqref="B4" xr:uid="{00000000-0002-0000-0100-000000000000}">
      <formula1>7</formula1>
    </dataValidation>
    <dataValidation type="textLength" operator="equal" allowBlank="1" showInputMessage="1" showErrorMessage="1" errorTitle="Length" error="10 characters must be entered" sqref="B16" xr:uid="{00000000-0002-0000-0100-000001000000}">
      <formula1>10</formula1>
    </dataValidation>
    <dataValidation type="whole" allowBlank="1" showErrorMessage="1" errorTitle="Range" error="Must be 1 or 0" promptTitle="Flagbit options" prompt="1:_x000a_Bit 64-73 All 0s or allocated for national use and control._x000a_Bit 74 - 84 Cospas-Sarsat Type Approval Certificate (TAC) number._x000a__x000a_0:_x000a_Bit 64 - 84 for national use and control." sqref="B14" xr:uid="{00000000-0002-0000-0100-000002000000}">
      <formula1>0</formula1>
      <formula2>1</formula2>
    </dataValidation>
    <dataValidation operator="equal" allowBlank="1" showInputMessage="1" showErrorMessage="1" sqref="C6:C7" xr:uid="{00000000-0002-0000-0100-000003000000}"/>
    <dataValidation allowBlank="1" showInputMessage="1" showErrorMessage="1" promptTitle="7 character fill +24-bit address" prompt="The entered aircraft registration as the 7 character string that will be coded:_x000a_If shorter than 7 characters spaces are added._x000a_Spaces are shown as _._x000a__x000a_In parenthesis is the 24-bit address (HEX) calculated per BL 1-12 appendix C from the OY-registration._x000a_" sqref="C4" xr:uid="{00000000-0002-0000-0100-000004000000}"/>
    <dataValidation operator="equal" allowBlank="1" showInputMessage="1" showErrorMessage="1" promptTitle="Decoding Aircraft 24-bit Address" prompt="JUST FOR INFO, NO PRACTICAL USE:_x000a_Danish Aircraft Address: OY-registration corresponding to the 24-bit address ref BL 1-12 appendix C (if applicable) or_x000a_UL if bits 10-14 of address is decimal value 28._x000a_Other Country Aircraft Address: Country._x000a_" sqref="C5" xr:uid="{00000000-0002-0000-0100-000005000000}"/>
    <dataValidation type="textLength" operator="equal" allowBlank="1" showErrorMessage="1" errorTitle="String length" error="Must be 6 characters" promptTitle="24-bit Aircraft Addres (HEX)" prompt="Enter 6 HEX character Aircraft Address. If different from value calculated from aircraft registration in adjacent cell the bakground will turn red" sqref="B5" xr:uid="{00000000-0002-0000-0100-000006000000}">
      <formula1>6</formula1>
    </dataValidation>
    <dataValidation type="textLength" operator="equal" allowBlank="1" showInputMessage="1" showErrorMessage="1" errorTitle="Number of characters" error="Enter 6 HEX characters" promptTitle="Entry" prompt="Enter 6 HEX characters._x000a_If different from value calculated from registration in adjacent cell the background will turn red" sqref="B5" xr:uid="{00000000-0002-0000-0100-000007000000}">
      <formula1>6</formula1>
    </dataValidation>
    <dataValidation type="whole" operator="greaterThanOrEqual" allowBlank="1" showErrorMessage="1" promptTitle="Specific ELT number" prompt="Used to differentiate between multiple ELTs on same aircraft with same coding._x000a_Single ELT is numbered 0. Additional ELTs are numbered 1, 2 etc" sqref="B6:B7" xr:uid="{00000000-0002-0000-0100-000008000000}">
      <formula1>0</formula1>
    </dataValidation>
    <dataValidation allowBlank="1" showInputMessage="1" showErrorMessage="1" promptTitle="24-bit aircraft address (HEX)" prompt="Enter 6 HEX character Aircraft Address. If conflicting with value calculated from aircraft registration per BL 1-12 appendix C,  the background will turn red._x000a__x000a_(Must be entered manually, also for OY-ABC reg for which address can be derived automatically)" sqref="A5" xr:uid="{00000000-0002-0000-0100-000009000000}"/>
    <dataValidation allowBlank="1" showInputMessage="1" showErrorMessage="1" promptTitle="Specific ELT number" prompt="Used to differentiate between multiple ELTs on same aircraft with same coding._x000a_Single ELT is numbered 0. Additional ELTs are numbered 1, 2 etc" sqref="A6:A7" xr:uid="{00000000-0002-0000-0100-00000A000000}"/>
    <dataValidation allowBlank="1" showErrorMessage="1" promptTitle="Range" prompt="Serial User Protocol, ELTs with aircraft operator designator &amp; serial number: _x000a_0 – 4095 (12 bit)_x000a__x000a_Standard Location Protocol, Serial Location Protocol, ELT - aircraft operator designator: _x000a_0 – 511 (9 bit)_x000a_" sqref="B12:B13" xr:uid="{00000000-0002-0000-0100-00000B000000}"/>
    <dataValidation allowBlank="1" showInputMessage="1" showErrorMessage="1" promptTitle="ELT/PLB nbr assigned by operator" prompt="Serial number assigned by operator to be used in conjunction with Operator 3-letter Designator to uniquely identify ELT/PLB._x000a_Example; operator ABC: ABC 1, ABC 2, ABC 3, ...." sqref="A12:A13" xr:uid="{00000000-0002-0000-0100-00000C000000}"/>
    <dataValidation allowBlank="1" showInputMessage="1" showErrorMessage="1" promptTitle="Flagbit options" prompt="1: (The most commonly used option)_x000a_Bit 64-73: All 0s or allocated for national use and control._x000a_Bit 74 - 84: Cospas-Sarsat Type Approval Certificate (TAC) number._x000a__x000a_0:_x000a_Bit 64 - 84: for national use and control." sqref="A14" xr:uid="{00000000-0002-0000-0100-00000D000000}"/>
    <dataValidation allowBlank="1" showInputMessage="1" showErrorMessage="1" promptTitle="ELT/PLB Serial Number" prompt="Enter the actual factory Serial Number for the ELT (or PLB)." sqref="A8:A9" xr:uid="{00000000-0002-0000-0100-00000E000000}"/>
    <dataValidation allowBlank="1" showInputMessage="1" showErrorMessage="1" promptTitle="Reference" prompt="Cospas Sarsat SPECIFICATION FOR COSPAS-SARSAT 406 MHz DISTRESS BEACON C/S T.001 is used in this Excel coding guide" sqref="A1:B1" xr:uid="{00000000-0002-0000-0100-00000F000000}"/>
    <dataValidation allowBlank="1" showInputMessage="1" showErrorMessage="1" promptTitle="Auxiliary Radio-Locating Device" prompt="00: no auxiliary radio-locating device_x000a_01: 121.5 MHz (normal)_x000a_10: maritime 9 GHz Search and Rescue Radar Transponder (SART)_x000a_11: other auxiliary radio-locating device(s)_x000a_" sqref="A17" xr:uid="{00000000-0002-0000-0100-000010000000}"/>
    <dataValidation allowBlank="1" showInputMessage="1" showErrorMessage="1" promptTitle="Country Code" prompt="Country code based on the International Telecommunication Union (ITU) Maritime Identification Digit (MID) country code available on the ITU website http://www.itu.int/en/ITUR/terrestrial/fmd/Pages/mid.aspx._x000a_BL 1-10 authorizes 219 as the code for Denmark." sqref="A3" xr:uid="{00000000-0002-0000-0100-000011000000}"/>
    <dataValidation allowBlank="1" showInputMessage="1" showErrorMessage="1" promptTitle="Operator designator" prompt="Operator Designator from the list of &quot;Designators for Aircraft Operating Agencies, Aeronautical Authorities and Services&quot; published by the International Civil Aviation Organization (ICAO),  document 8585." sqref="A10:A11" xr:uid="{00000000-0002-0000-0100-000012000000}"/>
    <dataValidation allowBlank="1" showInputMessage="1" showErrorMessage="1" promptTitle="TAC (Type Approval Certificate)" prompt="Cospas-Sarsat TAC (Type Approval Certificate) can be found here:_x000a_https://cospas-sarsat.int/en/beacons-pro/experts-beacon-information/approved-beacon-models-tacs" sqref="A15" xr:uid="{00000000-0002-0000-0100-000013000000}"/>
    <dataValidation allowBlank="1" showInputMessage="1" showErrorMessage="1" promptTitle="All 0s or national use" prompt="There is no national use for this field in Denmark, should always be all 0s:_x000a_0000000000" sqref="A16" xr:uid="{00000000-0002-0000-0100-000014000000}"/>
  </dataValidations>
  <hyperlinks>
    <hyperlink ref="B20" r:id="rId1" xr:uid="{00000000-0004-0000-0100-000000000000}"/>
  </hyperlinks>
  <pageMargins left="0.25" right="0.25" top="0.75" bottom="0.75" header="0.3" footer="0.3"/>
  <pageSetup paperSize="8" orientation="landscape" r:id="rId2"/>
  <ignoredErrors>
    <ignoredError sqref="D15" formula="1"/>
    <ignoredError sqref="B16" numberStoredAsText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66675</xdr:rowOff>
                  </from>
                  <to>
                    <xdr:col>2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Drop Down 10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9525</xdr:rowOff>
                  </from>
                  <to>
                    <xdr:col>2</xdr:col>
                    <xdr:colOff>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9525</xdr:rowOff>
                  </from>
                  <to>
                    <xdr:col>2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00000000-000E-0000-0000-000003000000}">
            <xm:f>OR(AND(($B$4&lt;&gt;""),($B$5&lt;&gt;""),(Calc!$D$29 &lt;&gt; "------"),(TEXT($B$5,0) &lt;&gt; Calc!$D$29)),AND((Calc!$F$25),(Calc!$D$29 = "------")))</xm:f>
            <x14:dxf>
              <fill>
                <patternFill>
                  <bgColor rgb="FFFF0000"/>
                </patternFill>
              </fill>
            </x14:dxf>
          </x14:cfRule>
          <xm:sqref>B5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BL64"/>
  <sheetViews>
    <sheetView workbookViewId="0">
      <selection activeCell="BL37" sqref="BL37"/>
    </sheetView>
  </sheetViews>
  <sheetFormatPr defaultRowHeight="12.75" x14ac:dyDescent="0.2"/>
  <cols>
    <col min="2" max="2" width="11.625" customWidth="1"/>
    <col min="3" max="19" width="2.125" bestFit="1" customWidth="1"/>
    <col min="20" max="20" width="2.25" bestFit="1" customWidth="1"/>
    <col min="21" max="62" width="2.125" bestFit="1" customWidth="1"/>
    <col min="63" max="63" width="10.875" customWidth="1"/>
  </cols>
  <sheetData>
    <row r="1" spans="1:63" s="844" customFormat="1" ht="202.5" customHeight="1" thickBot="1" x14ac:dyDescent="0.25"/>
    <row r="2" spans="1:63" ht="16.5" x14ac:dyDescent="0.2">
      <c r="A2" s="806" t="s">
        <v>250</v>
      </c>
      <c r="B2" s="25" t="s">
        <v>6</v>
      </c>
      <c r="C2" s="203" t="s">
        <v>286</v>
      </c>
      <c r="D2" s="809" t="s">
        <v>0</v>
      </c>
      <c r="E2" s="810"/>
      <c r="F2" s="810"/>
      <c r="G2" s="810"/>
      <c r="H2" s="810"/>
      <c r="I2" s="810"/>
      <c r="J2" s="810"/>
      <c r="K2" s="810"/>
      <c r="L2" s="810"/>
      <c r="M2" s="811"/>
      <c r="N2" s="821" t="s">
        <v>1</v>
      </c>
      <c r="O2" s="832"/>
      <c r="P2" s="833"/>
      <c r="Q2" s="821" t="s">
        <v>240</v>
      </c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  <c r="AJ2" s="832"/>
      <c r="AK2" s="832"/>
      <c r="AL2" s="832"/>
      <c r="AM2" s="832"/>
      <c r="AN2" s="832"/>
      <c r="AO2" s="832"/>
      <c r="AP2" s="832"/>
      <c r="AQ2" s="832"/>
      <c r="AR2" s="832"/>
      <c r="AS2" s="832"/>
      <c r="AT2" s="832"/>
      <c r="AU2" s="832"/>
      <c r="AV2" s="832"/>
      <c r="AW2" s="832"/>
      <c r="AX2" s="832"/>
      <c r="AY2" s="832"/>
      <c r="AZ2" s="832"/>
      <c r="BA2" s="832"/>
      <c r="BB2" s="832"/>
      <c r="BC2" s="832"/>
      <c r="BD2" s="832"/>
      <c r="BE2" s="832"/>
      <c r="BF2" s="833"/>
      <c r="BG2" s="821" t="s">
        <v>15</v>
      </c>
      <c r="BH2" s="833"/>
      <c r="BI2" s="821" t="s">
        <v>18</v>
      </c>
      <c r="BJ2" s="811"/>
      <c r="BK2" s="26" t="s">
        <v>241</v>
      </c>
    </row>
    <row r="3" spans="1:63" ht="14.1" customHeight="1" x14ac:dyDescent="0.2">
      <c r="A3" s="807"/>
      <c r="B3" s="27" t="s">
        <v>5</v>
      </c>
      <c r="C3" s="28">
        <v>1</v>
      </c>
      <c r="D3" s="812" t="str">
        <f>CODING!$C$3</f>
        <v>219</v>
      </c>
      <c r="E3" s="813"/>
      <c r="F3" s="813"/>
      <c r="G3" s="813"/>
      <c r="H3" s="813"/>
      <c r="I3" s="813"/>
      <c r="J3" s="813"/>
      <c r="K3" s="813"/>
      <c r="L3" s="813"/>
      <c r="M3" s="814"/>
      <c r="N3" s="834" t="s">
        <v>239</v>
      </c>
      <c r="O3" s="835"/>
      <c r="P3" s="836"/>
      <c r="Q3" s="822" t="str">
        <f>CODING!$C$4</f>
        <v>_OY-RUL (45CAAC)</v>
      </c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13"/>
      <c r="AL3" s="813"/>
      <c r="AM3" s="813"/>
      <c r="AN3" s="813"/>
      <c r="AO3" s="813"/>
      <c r="AP3" s="813"/>
      <c r="AQ3" s="813"/>
      <c r="AR3" s="813"/>
      <c r="AS3" s="813"/>
      <c r="AT3" s="813"/>
      <c r="AU3" s="813"/>
      <c r="AV3" s="813"/>
      <c r="AW3" s="813"/>
      <c r="AX3" s="813"/>
      <c r="AY3" s="813"/>
      <c r="AZ3" s="813"/>
      <c r="BA3" s="813"/>
      <c r="BB3" s="813"/>
      <c r="BC3" s="813"/>
      <c r="BD3" s="813"/>
      <c r="BE3" s="813"/>
      <c r="BF3" s="814"/>
      <c r="BG3" s="822">
        <f>CODING!$B$6</f>
        <v>0</v>
      </c>
      <c r="BH3" s="840"/>
      <c r="BI3" s="822" t="str">
        <f>CODING!$C$17</f>
        <v>01</v>
      </c>
      <c r="BJ3" s="814"/>
      <c r="BK3" s="29"/>
    </row>
    <row r="4" spans="1:63" ht="13.5" thickBot="1" x14ac:dyDescent="0.25">
      <c r="A4" s="807"/>
      <c r="B4" s="27" t="s">
        <v>11</v>
      </c>
      <c r="C4" s="30">
        <f>C6-C6+1</f>
        <v>1</v>
      </c>
      <c r="D4" s="796">
        <f>M6-D6+1</f>
        <v>10</v>
      </c>
      <c r="E4" s="797"/>
      <c r="F4" s="797"/>
      <c r="G4" s="797"/>
      <c r="H4" s="797"/>
      <c r="I4" s="797"/>
      <c r="J4" s="797"/>
      <c r="K4" s="797"/>
      <c r="L4" s="797"/>
      <c r="M4" s="798"/>
      <c r="N4" s="837">
        <f>P6-N6+1</f>
        <v>3</v>
      </c>
      <c r="O4" s="838"/>
      <c r="P4" s="839"/>
      <c r="Q4" s="799">
        <f>BF6-Q6+1</f>
        <v>42</v>
      </c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7"/>
      <c r="AL4" s="797"/>
      <c r="AM4" s="797"/>
      <c r="AN4" s="797"/>
      <c r="AO4" s="797"/>
      <c r="AP4" s="797"/>
      <c r="AQ4" s="797"/>
      <c r="AR4" s="797"/>
      <c r="AS4" s="797"/>
      <c r="AT4" s="797"/>
      <c r="AU4" s="797"/>
      <c r="AV4" s="797"/>
      <c r="AW4" s="797"/>
      <c r="AX4" s="797"/>
      <c r="AY4" s="797"/>
      <c r="AZ4" s="797"/>
      <c r="BA4" s="797"/>
      <c r="BB4" s="797"/>
      <c r="BC4" s="797"/>
      <c r="BD4" s="797"/>
      <c r="BE4" s="797"/>
      <c r="BF4" s="798"/>
      <c r="BG4" s="799">
        <f>BH6-BG6+1</f>
        <v>2</v>
      </c>
      <c r="BH4" s="798"/>
      <c r="BI4" s="799">
        <f>BJ6-BI6+1</f>
        <v>2</v>
      </c>
      <c r="BJ4" s="798"/>
      <c r="BK4" s="29">
        <f>SUM(C4:BJ4)</f>
        <v>60</v>
      </c>
    </row>
    <row r="5" spans="1:63" x14ac:dyDescent="0.2">
      <c r="A5" s="807"/>
      <c r="B5" s="31" t="s">
        <v>7</v>
      </c>
      <c r="C5" s="32">
        <f>C3</f>
        <v>1</v>
      </c>
      <c r="D5" s="33" t="str">
        <f>MID(CODING!$D$3,1,1)</f>
        <v>0</v>
      </c>
      <c r="E5" s="33" t="str">
        <f>MID(CODING!$D$3,2,1)</f>
        <v>0</v>
      </c>
      <c r="F5" s="34" t="str">
        <f>MID(CODING!$D$3,3,1)</f>
        <v>1</v>
      </c>
      <c r="G5" s="35" t="str">
        <f>MID(CODING!$D$3,4,1)</f>
        <v>1</v>
      </c>
      <c r="H5" s="33" t="str">
        <f>MID(CODING!$D$3,5,1)</f>
        <v>0</v>
      </c>
      <c r="I5" s="33" t="str">
        <f>MID(CODING!$D$3,6,1)</f>
        <v>1</v>
      </c>
      <c r="J5" s="34" t="str">
        <f>MID(CODING!$D$3,7,1)</f>
        <v>1</v>
      </c>
      <c r="K5" s="35" t="str">
        <f>MID(CODING!$D$3,8,1)</f>
        <v>0</v>
      </c>
      <c r="L5" s="33" t="str">
        <f>MID(CODING!$D$3,9,1)</f>
        <v>1</v>
      </c>
      <c r="M5" s="33" t="str">
        <f>MID(CODING!$D$3,10,1)</f>
        <v>1</v>
      </c>
      <c r="N5" s="34" t="str">
        <f>MID($N3,1,1)</f>
        <v>0</v>
      </c>
      <c r="O5" s="35" t="str">
        <f>MID($N3,2,1)</f>
        <v>0</v>
      </c>
      <c r="P5" s="33" t="str">
        <f>MID($N3,3,1)</f>
        <v>1</v>
      </c>
      <c r="Q5" s="33" t="str">
        <f>IF(CODING!$D$4&lt;&gt;"-",MID(CODING!$D$4,1,1),"-")</f>
        <v>1</v>
      </c>
      <c r="R5" s="34" t="str">
        <f>IF(CODING!$D$4&lt;&gt;"-",MID(CODING!$D$4,2,1),"-")</f>
        <v>0</v>
      </c>
      <c r="S5" s="35" t="str">
        <f>IF(CODING!$D$4&lt;&gt;"-",MID(CODING!$D$4,3,1),"-")</f>
        <v>0</v>
      </c>
      <c r="T5" s="33" t="str">
        <f>IF(CODING!$D$4&lt;&gt;"-",MID(CODING!$D$4,4,1),"-")</f>
        <v>1</v>
      </c>
      <c r="U5" s="33" t="str">
        <f>IF(CODING!$D$4&lt;&gt;"-",MID(CODING!$D$4,5,1),"-")</f>
        <v>0</v>
      </c>
      <c r="V5" s="34" t="str">
        <f>IF(CODING!$D$4&lt;&gt;"-",MID(CODING!$D$4,6,1),"-")</f>
        <v>0</v>
      </c>
      <c r="W5" s="35" t="str">
        <f>IF(CODING!$D$4&lt;&gt;"-",MID(CODING!$D$4,7,1),"-")</f>
        <v>1</v>
      </c>
      <c r="X5" s="33" t="str">
        <f>IF(CODING!$D$4&lt;&gt;"-",MID(CODING!$D$4,8,1),"-")</f>
        <v>0</v>
      </c>
      <c r="Y5" s="33" t="str">
        <f>IF(CODING!$D$4&lt;&gt;"-",MID(CODING!$D$4,9,1),"-")</f>
        <v>0</v>
      </c>
      <c r="Z5" s="34" t="str">
        <f>IF(CODING!$D$4&lt;&gt;"-",MID(CODING!$D$4,10,1),"-")</f>
        <v>0</v>
      </c>
      <c r="AA5" s="35" t="str">
        <f>IF(CODING!$D$4&lt;&gt;"-",MID(CODING!$D$4,11,1),"-")</f>
        <v>1</v>
      </c>
      <c r="AB5" s="33" t="str">
        <f>IF(CODING!$D$4&lt;&gt;"-",MID(CODING!$D$4,12,1),"-")</f>
        <v>1</v>
      </c>
      <c r="AC5" s="33" t="str">
        <f>IF(CODING!$D$4&lt;&gt;"-",MID(CODING!$D$4,13,1),"-")</f>
        <v>1</v>
      </c>
      <c r="AD5" s="34" t="str">
        <f>IF(CODING!$D$4&lt;&gt;"-",MID(CODING!$D$4,14,1),"-")</f>
        <v>1</v>
      </c>
      <c r="AE5" s="35" t="str">
        <f>IF(CODING!$D$4&lt;&gt;"-",MID(CODING!$D$4,15,1),"-")</f>
        <v>0</v>
      </c>
      <c r="AF5" s="33" t="str">
        <f>IF(CODING!$D$4&lt;&gt;"-",MID(CODING!$D$4,16,1),"-")</f>
        <v>1</v>
      </c>
      <c r="AG5" s="33" t="str">
        <f>IF(CODING!$D$4&lt;&gt;"-",MID(CODING!$D$4,17,1),"-")</f>
        <v>0</v>
      </c>
      <c r="AH5" s="34" t="str">
        <f>IF(CODING!$D$4&lt;&gt;"-",MID(CODING!$D$4,18,1),"-")</f>
        <v>1</v>
      </c>
      <c r="AI5" s="35" t="str">
        <f>IF(CODING!$D$4&lt;&gt;"-",MID(CODING!$D$4,19,1),"-")</f>
        <v>0</v>
      </c>
      <c r="AJ5" s="33" t="str">
        <f>IF(CODING!$D$4&lt;&gt;"-",MID(CODING!$D$4,20,1),"-")</f>
        <v>1</v>
      </c>
      <c r="AK5" s="33" t="str">
        <f>IF(CODING!$D$4&lt;&gt;"-",MID(CODING!$D$4,21,1),"-")</f>
        <v>1</v>
      </c>
      <c r="AL5" s="34" t="str">
        <f>IF(CODING!$D$4&lt;&gt;"-",MID(CODING!$D$4,22,1),"-")</f>
        <v>0</v>
      </c>
      <c r="AM5" s="35" t="str">
        <f>IF(CODING!$D$4&lt;&gt;"-",MID(CODING!$D$4,23,1),"-")</f>
        <v>0</v>
      </c>
      <c r="AN5" s="33" t="str">
        <f>IF(CODING!$D$4&lt;&gt;"-",MID(CODING!$D$4,24,1),"-")</f>
        <v>0</v>
      </c>
      <c r="AO5" s="33" t="str">
        <f>IF(CODING!$D$4&lt;&gt;"-",MID(CODING!$D$4,25,1),"-")</f>
        <v>1</v>
      </c>
      <c r="AP5" s="34" t="str">
        <f>IF(CODING!$D$4&lt;&gt;"-",MID(CODING!$D$4,26,1),"-")</f>
        <v>0</v>
      </c>
      <c r="AQ5" s="35" t="str">
        <f>IF(CODING!$D$4&lt;&gt;"-",MID(CODING!$D$4,27,1),"-")</f>
        <v>1</v>
      </c>
      <c r="AR5" s="33" t="str">
        <f>IF(CODING!$D$4&lt;&gt;"-",MID(CODING!$D$4,28,1),"-")</f>
        <v>0</v>
      </c>
      <c r="AS5" s="33" t="str">
        <f>IF(CODING!$D$4&lt;&gt;"-",MID(CODING!$D$4,29,1),"-")</f>
        <v>1</v>
      </c>
      <c r="AT5" s="34" t="str">
        <f>IF(CODING!$D$4&lt;&gt;"-",MID(CODING!$D$4,30,1),"-")</f>
        <v>0</v>
      </c>
      <c r="AU5" s="35" t="str">
        <f>IF(CODING!$D$4&lt;&gt;"-",MID(CODING!$D$4,31,1),"-")</f>
        <v>1</v>
      </c>
      <c r="AV5" s="33" t="str">
        <f>IF(CODING!$D$4&lt;&gt;"-",MID(CODING!$D$4,32,1),"-")</f>
        <v>1</v>
      </c>
      <c r="AW5" s="33" t="str">
        <f>IF(CODING!$D$4&lt;&gt;"-",MID(CODING!$D$4,33,1),"-")</f>
        <v>1</v>
      </c>
      <c r="AX5" s="34" t="str">
        <f>IF(CODING!$D$4&lt;&gt;"-",MID(CODING!$D$4,34,1),"-")</f>
        <v>1</v>
      </c>
      <c r="AY5" s="35" t="str">
        <f>IF(CODING!$D$4&lt;&gt;"-",MID(CODING!$D$4,35,1),"-")</f>
        <v>0</v>
      </c>
      <c r="AZ5" s="33" t="str">
        <f>IF(CODING!$D$4&lt;&gt;"-",MID(CODING!$D$4,36,1),"-")</f>
        <v>0</v>
      </c>
      <c r="BA5" s="33" t="str">
        <f>IF(CODING!$D$4&lt;&gt;"-",MID(CODING!$D$4,37,1),"-")</f>
        <v>1</v>
      </c>
      <c r="BB5" s="34" t="str">
        <f>IF(CODING!$D$4&lt;&gt;"-",MID(CODING!$D$4,38,1),"-")</f>
        <v>0</v>
      </c>
      <c r="BC5" s="35" t="str">
        <f>IF(CODING!$D$4&lt;&gt;"-",MID(CODING!$D$4,39,1),"-")</f>
        <v>1</v>
      </c>
      <c r="BD5" s="33" t="str">
        <f>IF(CODING!$D$4&lt;&gt;"-",MID(CODING!$D$4,40,1),"-")</f>
        <v>0</v>
      </c>
      <c r="BE5" s="33" t="str">
        <f>IF(CODING!$D$4&lt;&gt;"-",MID(CODING!$D$4,41,1),"-")</f>
        <v>0</v>
      </c>
      <c r="BF5" s="34" t="str">
        <f>IF(CODING!$D$4&lt;&gt;"-",MID(CODING!$D$4,42,1),"-")</f>
        <v>1</v>
      </c>
      <c r="BG5" s="35" t="str">
        <f>IF(CODING!$B$6&lt;&gt;"",MID(CODING!$D$7,1,1),"-")</f>
        <v>0</v>
      </c>
      <c r="BH5" s="33" t="str">
        <f>IF(CODING!$B$6&lt;&gt;"",MID(CODING!$D$7,2,1),"-")</f>
        <v>0</v>
      </c>
      <c r="BI5" s="33" t="str">
        <f>MID(CODING!$D$17,1,1)</f>
        <v>0</v>
      </c>
      <c r="BJ5" s="34" t="str">
        <f>MID(CODING!$D$17,2,1)</f>
        <v>1</v>
      </c>
      <c r="BK5" s="36" t="str">
        <f>CONCATENATE(C5,D5,E5,F5,G5,H5,I5,J5,K5,L5,M5,N5,O5,P5,Q5,R5,S5,T5,U5,V5,W5,X5,Y5,Z5,AA5,AB5,AC5,AD5,AE5,AF5,AG5,AH5,AI5,AJ5,AK5,AL5,AM5,AN5,AO5,AP5,AQ5,AR5,AS5,AT5,AU5,AV5,AW5,AX5,AY5,AZ5,BA5,BB5,BC5,BD5,BE5,BF5,BG5,BH5,BI5,BJ5)</f>
        <v>100110110110011001001000111101010110001010101111001010010001</v>
      </c>
    </row>
    <row r="6" spans="1:63" x14ac:dyDescent="0.2">
      <c r="A6" s="807"/>
      <c r="B6" s="37" t="s">
        <v>8</v>
      </c>
      <c r="C6" s="38">
        <v>26</v>
      </c>
      <c r="D6" s="39">
        <v>27</v>
      </c>
      <c r="E6" s="39">
        <v>28</v>
      </c>
      <c r="F6" s="40">
        <v>29</v>
      </c>
      <c r="G6" s="41">
        <v>30</v>
      </c>
      <c r="H6" s="39">
        <v>31</v>
      </c>
      <c r="I6" s="39">
        <v>32</v>
      </c>
      <c r="J6" s="40">
        <v>33</v>
      </c>
      <c r="K6" s="41">
        <v>34</v>
      </c>
      <c r="L6" s="39">
        <v>35</v>
      </c>
      <c r="M6" s="39">
        <v>36</v>
      </c>
      <c r="N6" s="40">
        <v>37</v>
      </c>
      <c r="O6" s="41">
        <v>38</v>
      </c>
      <c r="P6" s="39">
        <v>39</v>
      </c>
      <c r="Q6" s="39">
        <v>40</v>
      </c>
      <c r="R6" s="40">
        <v>41</v>
      </c>
      <c r="S6" s="41">
        <v>42</v>
      </c>
      <c r="T6" s="39">
        <v>43</v>
      </c>
      <c r="U6" s="39">
        <v>44</v>
      </c>
      <c r="V6" s="40">
        <v>45</v>
      </c>
      <c r="W6" s="41">
        <v>46</v>
      </c>
      <c r="X6" s="39">
        <v>47</v>
      </c>
      <c r="Y6" s="39">
        <v>48</v>
      </c>
      <c r="Z6" s="40">
        <v>49</v>
      </c>
      <c r="AA6" s="41">
        <v>50</v>
      </c>
      <c r="AB6" s="39">
        <v>51</v>
      </c>
      <c r="AC6" s="39">
        <v>52</v>
      </c>
      <c r="AD6" s="40">
        <v>53</v>
      </c>
      <c r="AE6" s="41">
        <v>54</v>
      </c>
      <c r="AF6" s="39">
        <v>55</v>
      </c>
      <c r="AG6" s="39">
        <v>56</v>
      </c>
      <c r="AH6" s="40">
        <v>57</v>
      </c>
      <c r="AI6" s="41">
        <v>58</v>
      </c>
      <c r="AJ6" s="39">
        <v>59</v>
      </c>
      <c r="AK6" s="39">
        <v>60</v>
      </c>
      <c r="AL6" s="40">
        <v>61</v>
      </c>
      <c r="AM6" s="41">
        <v>62</v>
      </c>
      <c r="AN6" s="39">
        <v>63</v>
      </c>
      <c r="AO6" s="39">
        <v>64</v>
      </c>
      <c r="AP6" s="40">
        <v>65</v>
      </c>
      <c r="AQ6" s="41">
        <v>66</v>
      </c>
      <c r="AR6" s="39">
        <v>67</v>
      </c>
      <c r="AS6" s="39">
        <v>68</v>
      </c>
      <c r="AT6" s="40">
        <v>69</v>
      </c>
      <c r="AU6" s="41">
        <v>70</v>
      </c>
      <c r="AV6" s="39">
        <v>71</v>
      </c>
      <c r="AW6" s="39">
        <v>72</v>
      </c>
      <c r="AX6" s="40">
        <v>73</v>
      </c>
      <c r="AY6" s="41">
        <v>74</v>
      </c>
      <c r="AZ6" s="39">
        <v>75</v>
      </c>
      <c r="BA6" s="39">
        <v>76</v>
      </c>
      <c r="BB6" s="40">
        <v>77</v>
      </c>
      <c r="BC6" s="41">
        <v>78</v>
      </c>
      <c r="BD6" s="39">
        <v>79</v>
      </c>
      <c r="BE6" s="39">
        <v>80</v>
      </c>
      <c r="BF6" s="40">
        <v>81</v>
      </c>
      <c r="BG6" s="41">
        <v>82</v>
      </c>
      <c r="BH6" s="39">
        <v>83</v>
      </c>
      <c r="BI6" s="39">
        <v>84</v>
      </c>
      <c r="BJ6" s="40">
        <v>85</v>
      </c>
      <c r="BK6" s="29"/>
    </row>
    <row r="7" spans="1:63" ht="13.5" thickBot="1" x14ac:dyDescent="0.25">
      <c r="A7" s="807"/>
      <c r="B7" s="31" t="s">
        <v>9</v>
      </c>
      <c r="C7" s="819" t="str">
        <f>BIN2HEX(CONCATENATE(C5,D5,E5,F5))</f>
        <v>9</v>
      </c>
      <c r="D7" s="819"/>
      <c r="E7" s="819"/>
      <c r="F7" s="820"/>
      <c r="G7" s="819" t="str">
        <f>BIN2HEX(CONCATENATE(G5,H5,I5,J5))</f>
        <v>B</v>
      </c>
      <c r="H7" s="819"/>
      <c r="I7" s="819"/>
      <c r="J7" s="820"/>
      <c r="K7" s="819" t="str">
        <f>BIN2HEX(CONCATENATE(K5,L5,M5,N5))</f>
        <v>6</v>
      </c>
      <c r="L7" s="819"/>
      <c r="M7" s="819"/>
      <c r="N7" s="820"/>
      <c r="O7" s="819" t="str">
        <f>BIN2HEX(CONCATENATE(O5,P5,Q5,R5))</f>
        <v>6</v>
      </c>
      <c r="P7" s="819"/>
      <c r="Q7" s="819"/>
      <c r="R7" s="820"/>
      <c r="S7" s="819" t="str">
        <f>BIN2HEX(CONCATENATE(S5,T5,U5,V5))</f>
        <v>4</v>
      </c>
      <c r="T7" s="819"/>
      <c r="U7" s="819"/>
      <c r="V7" s="820"/>
      <c r="W7" s="819" t="str">
        <f>BIN2HEX(CONCATENATE(W5,X5,Y5,Z5))</f>
        <v>8</v>
      </c>
      <c r="X7" s="819"/>
      <c r="Y7" s="819"/>
      <c r="Z7" s="820"/>
      <c r="AA7" s="819" t="str">
        <f>BIN2HEX(CONCATENATE(AA5,AB5,AC5,AD5))</f>
        <v>F</v>
      </c>
      <c r="AB7" s="819"/>
      <c r="AC7" s="819"/>
      <c r="AD7" s="820"/>
      <c r="AE7" s="819" t="str">
        <f>BIN2HEX(CONCATENATE(AE5,AF5,AG5,AH5))</f>
        <v>5</v>
      </c>
      <c r="AF7" s="819"/>
      <c r="AG7" s="819"/>
      <c r="AH7" s="820"/>
      <c r="AI7" s="819" t="str">
        <f>BIN2HEX(CONCATENATE(AI5,AJ5,AK5,AL5))</f>
        <v>6</v>
      </c>
      <c r="AJ7" s="819"/>
      <c r="AK7" s="819"/>
      <c r="AL7" s="820"/>
      <c r="AM7" s="819" t="str">
        <f>BIN2HEX(CONCATENATE(AM5,AN5,AO5,AP5))</f>
        <v>2</v>
      </c>
      <c r="AN7" s="819"/>
      <c r="AO7" s="819"/>
      <c r="AP7" s="820"/>
      <c r="AQ7" s="819" t="str">
        <f>BIN2HEX(CONCATENATE(AQ5,AR5,AS5,AT5))</f>
        <v>A</v>
      </c>
      <c r="AR7" s="819"/>
      <c r="AS7" s="819"/>
      <c r="AT7" s="820"/>
      <c r="AU7" s="819" t="str">
        <f>BIN2HEX(CONCATENATE(AU5,AV5,AW5,AX5))</f>
        <v>F</v>
      </c>
      <c r="AV7" s="819"/>
      <c r="AW7" s="819"/>
      <c r="AX7" s="820"/>
      <c r="AY7" s="819" t="str">
        <f>BIN2HEX(CONCATENATE(AY5,AZ5,BA5,BB5))</f>
        <v>2</v>
      </c>
      <c r="AZ7" s="819"/>
      <c r="BA7" s="819"/>
      <c r="BB7" s="820"/>
      <c r="BC7" s="819" t="str">
        <f>BIN2HEX(CONCATENATE(BC5,BD5,BE5,BF5))</f>
        <v>9</v>
      </c>
      <c r="BD7" s="819"/>
      <c r="BE7" s="819"/>
      <c r="BF7" s="820"/>
      <c r="BG7" s="819" t="str">
        <f>BIN2HEX(CONCATENATE(BG5,BH5,BI5,BJ5))</f>
        <v>1</v>
      </c>
      <c r="BH7" s="819"/>
      <c r="BI7" s="819"/>
      <c r="BJ7" s="820"/>
      <c r="BK7" s="42" t="str">
        <f>CONCATENATE(C7,G7,K7,O7,S7,W7,AA7,AE7,AI7,AM7,AQ7,AU7,AY7,BC7,BG7)</f>
        <v>9B6648F562AF291</v>
      </c>
    </row>
    <row r="8" spans="1:63" ht="13.5" thickBot="1" x14ac:dyDescent="0.25">
      <c r="A8" s="808"/>
      <c r="B8" s="43" t="s">
        <v>10</v>
      </c>
      <c r="C8" s="817">
        <v>1</v>
      </c>
      <c r="D8" s="817"/>
      <c r="E8" s="817"/>
      <c r="F8" s="818"/>
      <c r="G8" s="816">
        <v>2</v>
      </c>
      <c r="H8" s="817"/>
      <c r="I8" s="817"/>
      <c r="J8" s="818"/>
      <c r="K8" s="816">
        <v>3</v>
      </c>
      <c r="L8" s="817"/>
      <c r="M8" s="817"/>
      <c r="N8" s="818"/>
      <c r="O8" s="816">
        <v>4</v>
      </c>
      <c r="P8" s="817"/>
      <c r="Q8" s="817"/>
      <c r="R8" s="818"/>
      <c r="S8" s="816">
        <v>5</v>
      </c>
      <c r="T8" s="817"/>
      <c r="U8" s="817"/>
      <c r="V8" s="818"/>
      <c r="W8" s="816">
        <v>6</v>
      </c>
      <c r="X8" s="817"/>
      <c r="Y8" s="817"/>
      <c r="Z8" s="818"/>
      <c r="AA8" s="816">
        <v>7</v>
      </c>
      <c r="AB8" s="817"/>
      <c r="AC8" s="817"/>
      <c r="AD8" s="818"/>
      <c r="AE8" s="816">
        <v>8</v>
      </c>
      <c r="AF8" s="817"/>
      <c r="AG8" s="817"/>
      <c r="AH8" s="818"/>
      <c r="AI8" s="816">
        <v>9</v>
      </c>
      <c r="AJ8" s="817"/>
      <c r="AK8" s="817"/>
      <c r="AL8" s="818"/>
      <c r="AM8" s="816">
        <v>10</v>
      </c>
      <c r="AN8" s="817"/>
      <c r="AO8" s="817"/>
      <c r="AP8" s="818"/>
      <c r="AQ8" s="816">
        <v>11</v>
      </c>
      <c r="AR8" s="817"/>
      <c r="AS8" s="817"/>
      <c r="AT8" s="818"/>
      <c r="AU8" s="816">
        <v>12</v>
      </c>
      <c r="AV8" s="817"/>
      <c r="AW8" s="817"/>
      <c r="AX8" s="818"/>
      <c r="AY8" s="816">
        <v>13</v>
      </c>
      <c r="AZ8" s="817"/>
      <c r="BA8" s="817"/>
      <c r="BB8" s="818"/>
      <c r="BC8" s="816">
        <v>14</v>
      </c>
      <c r="BD8" s="817"/>
      <c r="BE8" s="817"/>
      <c r="BF8" s="818"/>
      <c r="BG8" s="816">
        <v>15</v>
      </c>
      <c r="BH8" s="817"/>
      <c r="BI8" s="817"/>
      <c r="BJ8" s="818"/>
      <c r="BK8" s="44"/>
    </row>
    <row r="9" spans="1:63" s="204" customFormat="1" ht="13.5" thickBot="1" x14ac:dyDescent="0.25"/>
    <row r="10" spans="1:63" ht="41.25" x14ac:dyDescent="0.2">
      <c r="A10" s="695" t="s">
        <v>264</v>
      </c>
      <c r="B10" s="45" t="s">
        <v>6</v>
      </c>
      <c r="C10" s="201" t="s">
        <v>286</v>
      </c>
      <c r="D10" s="710" t="s">
        <v>0</v>
      </c>
      <c r="E10" s="711"/>
      <c r="F10" s="711"/>
      <c r="G10" s="711"/>
      <c r="H10" s="711"/>
      <c r="I10" s="711"/>
      <c r="J10" s="711"/>
      <c r="K10" s="711"/>
      <c r="L10" s="711"/>
      <c r="M10" s="712"/>
      <c r="N10" s="710" t="s">
        <v>1</v>
      </c>
      <c r="O10" s="726"/>
      <c r="P10" s="727"/>
      <c r="Q10" s="710" t="s">
        <v>242</v>
      </c>
      <c r="R10" s="711"/>
      <c r="S10" s="712"/>
      <c r="T10" s="202" t="s">
        <v>16</v>
      </c>
      <c r="U10" s="720" t="s">
        <v>265</v>
      </c>
      <c r="V10" s="721"/>
      <c r="W10" s="721"/>
      <c r="X10" s="721"/>
      <c r="Y10" s="721"/>
      <c r="Z10" s="721"/>
      <c r="AA10" s="721"/>
      <c r="AB10" s="721"/>
      <c r="AC10" s="721"/>
      <c r="AD10" s="721"/>
      <c r="AE10" s="721"/>
      <c r="AF10" s="721"/>
      <c r="AG10" s="721"/>
      <c r="AH10" s="721"/>
      <c r="AI10" s="721"/>
      <c r="AJ10" s="721"/>
      <c r="AK10" s="721"/>
      <c r="AL10" s="721"/>
      <c r="AM10" s="721"/>
      <c r="AN10" s="721"/>
      <c r="AO10" s="721"/>
      <c r="AP10" s="721"/>
      <c r="AQ10" s="721"/>
      <c r="AR10" s="722"/>
      <c r="AS10" s="710" t="s">
        <v>15</v>
      </c>
      <c r="AT10" s="711"/>
      <c r="AU10" s="711"/>
      <c r="AV10" s="711"/>
      <c r="AW10" s="711"/>
      <c r="AX10" s="712"/>
      <c r="AY10" s="710" t="s">
        <v>17</v>
      </c>
      <c r="AZ10" s="711"/>
      <c r="BA10" s="711"/>
      <c r="BB10" s="711"/>
      <c r="BC10" s="711"/>
      <c r="BD10" s="711"/>
      <c r="BE10" s="711"/>
      <c r="BF10" s="711"/>
      <c r="BG10" s="711"/>
      <c r="BH10" s="712"/>
      <c r="BI10" s="710" t="s">
        <v>18</v>
      </c>
      <c r="BJ10" s="712"/>
      <c r="BK10" s="46" t="s">
        <v>241</v>
      </c>
    </row>
    <row r="11" spans="1:63" ht="14.1" customHeight="1" x14ac:dyDescent="0.2">
      <c r="A11" s="696"/>
      <c r="B11" s="47" t="s">
        <v>5</v>
      </c>
      <c r="C11" s="48">
        <v>1</v>
      </c>
      <c r="D11" s="713" t="str">
        <f>CODING!$C$3</f>
        <v>219</v>
      </c>
      <c r="E11" s="714"/>
      <c r="F11" s="714"/>
      <c r="G11" s="714"/>
      <c r="H11" s="714"/>
      <c r="I11" s="714"/>
      <c r="J11" s="714"/>
      <c r="K11" s="714"/>
      <c r="L11" s="714"/>
      <c r="M11" s="715"/>
      <c r="N11" s="716" t="s">
        <v>246</v>
      </c>
      <c r="O11" s="717"/>
      <c r="P11" s="718"/>
      <c r="Q11" s="719" t="s">
        <v>246</v>
      </c>
      <c r="R11" s="714"/>
      <c r="S11" s="715"/>
      <c r="T11" s="49">
        <f>CODING!$D$14</f>
        <v>1</v>
      </c>
      <c r="U11" s="723" t="str">
        <f>UPPER(CODING!$B$5)</f>
        <v>45CAAC</v>
      </c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  <c r="AN11" s="724"/>
      <c r="AO11" s="724"/>
      <c r="AP11" s="724"/>
      <c r="AQ11" s="724"/>
      <c r="AR11" s="725"/>
      <c r="AS11" s="723">
        <f>CODING!$B$6</f>
        <v>0</v>
      </c>
      <c r="AT11" s="724"/>
      <c r="AU11" s="724"/>
      <c r="AV11" s="724"/>
      <c r="AW11" s="724"/>
      <c r="AX11" s="725"/>
      <c r="AY11" s="713">
        <f>CODING!$B$15</f>
        <v>105</v>
      </c>
      <c r="AZ11" s="714"/>
      <c r="BA11" s="714"/>
      <c r="BB11" s="714"/>
      <c r="BC11" s="714"/>
      <c r="BD11" s="714"/>
      <c r="BE11" s="714"/>
      <c r="BF11" s="714"/>
      <c r="BG11" s="714"/>
      <c r="BH11" s="715"/>
      <c r="BI11" s="713" t="str">
        <f>CODING!$C$17</f>
        <v>01</v>
      </c>
      <c r="BJ11" s="715"/>
      <c r="BK11" s="50"/>
    </row>
    <row r="12" spans="1:63" ht="13.5" thickBot="1" x14ac:dyDescent="0.25">
      <c r="A12" s="696"/>
      <c r="B12" s="47" t="s">
        <v>11</v>
      </c>
      <c r="C12" s="51">
        <f>C14-C14+1</f>
        <v>1</v>
      </c>
      <c r="D12" s="698">
        <f>M14-D14+1</f>
        <v>10</v>
      </c>
      <c r="E12" s="699"/>
      <c r="F12" s="699"/>
      <c r="G12" s="699"/>
      <c r="H12" s="699"/>
      <c r="I12" s="699"/>
      <c r="J12" s="699"/>
      <c r="K12" s="699"/>
      <c r="L12" s="699"/>
      <c r="M12" s="700"/>
      <c r="N12" s="701">
        <f>P14-N14+1</f>
        <v>3</v>
      </c>
      <c r="O12" s="702"/>
      <c r="P12" s="703"/>
      <c r="Q12" s="698">
        <f>S14-Q14+1</f>
        <v>3</v>
      </c>
      <c r="R12" s="699"/>
      <c r="S12" s="700"/>
      <c r="T12" s="52">
        <f>T14-T14+1</f>
        <v>1</v>
      </c>
      <c r="U12" s="698">
        <f>AR14-U14+1</f>
        <v>24</v>
      </c>
      <c r="V12" s="699"/>
      <c r="W12" s="699"/>
      <c r="X12" s="699"/>
      <c r="Y12" s="699"/>
      <c r="Z12" s="699"/>
      <c r="AA12" s="699"/>
      <c r="AB12" s="699"/>
      <c r="AC12" s="699"/>
      <c r="AD12" s="699"/>
      <c r="AE12" s="699"/>
      <c r="AF12" s="699"/>
      <c r="AG12" s="699"/>
      <c r="AH12" s="699"/>
      <c r="AI12" s="699"/>
      <c r="AJ12" s="699"/>
      <c r="AK12" s="699"/>
      <c r="AL12" s="699"/>
      <c r="AM12" s="699"/>
      <c r="AN12" s="699"/>
      <c r="AO12" s="699"/>
      <c r="AP12" s="699"/>
      <c r="AQ12" s="699"/>
      <c r="AR12" s="700"/>
      <c r="AS12" s="698">
        <f>AX14-AS14+1</f>
        <v>6</v>
      </c>
      <c r="AT12" s="699"/>
      <c r="AU12" s="699"/>
      <c r="AV12" s="699"/>
      <c r="AW12" s="699"/>
      <c r="AX12" s="700"/>
      <c r="AY12" s="698">
        <f>BH14-AY14+1</f>
        <v>10</v>
      </c>
      <c r="AZ12" s="699"/>
      <c r="BA12" s="699"/>
      <c r="BB12" s="699"/>
      <c r="BC12" s="699"/>
      <c r="BD12" s="699"/>
      <c r="BE12" s="699"/>
      <c r="BF12" s="699"/>
      <c r="BG12" s="699"/>
      <c r="BH12" s="700"/>
      <c r="BI12" s="698">
        <f>BJ14-BI14+1</f>
        <v>2</v>
      </c>
      <c r="BJ12" s="700"/>
      <c r="BK12" s="53">
        <f>SUM(C12:BJ12)</f>
        <v>60</v>
      </c>
    </row>
    <row r="13" spans="1:63" x14ac:dyDescent="0.2">
      <c r="A13" s="696"/>
      <c r="B13" s="47" t="s">
        <v>7</v>
      </c>
      <c r="C13" s="54">
        <f>C11</f>
        <v>1</v>
      </c>
      <c r="D13" s="55" t="str">
        <f>MID(CODING!$D$3,1,1)</f>
        <v>0</v>
      </c>
      <c r="E13" s="55" t="str">
        <f>MID(CODING!$D$3,2,1)</f>
        <v>0</v>
      </c>
      <c r="F13" s="56" t="str">
        <f>MID(CODING!$D$3,3,1)</f>
        <v>1</v>
      </c>
      <c r="G13" s="57" t="str">
        <f>MID(CODING!$D$3,4,1)</f>
        <v>1</v>
      </c>
      <c r="H13" s="55" t="str">
        <f>MID(CODING!$D$3,5,1)</f>
        <v>0</v>
      </c>
      <c r="I13" s="55" t="str">
        <f>MID(CODING!$D$3,6,1)</f>
        <v>1</v>
      </c>
      <c r="J13" s="58" t="str">
        <f>MID(CODING!$D$3,7,1)</f>
        <v>1</v>
      </c>
      <c r="K13" s="57" t="str">
        <f>MID(CODING!$D$3,8,1)</f>
        <v>0</v>
      </c>
      <c r="L13" s="55" t="str">
        <f>MID(CODING!$D$3,9,1)</f>
        <v>1</v>
      </c>
      <c r="M13" s="55" t="str">
        <f>MID(CODING!$D$3,10,1)</f>
        <v>1</v>
      </c>
      <c r="N13" s="56" t="str">
        <f>MID($N11,1,1)</f>
        <v>0</v>
      </c>
      <c r="O13" s="57" t="str">
        <f>MID($N11,2,1)</f>
        <v>1</v>
      </c>
      <c r="P13" s="55" t="str">
        <f>MID($N11,3,1)</f>
        <v>1</v>
      </c>
      <c r="Q13" s="55" t="str">
        <f>MID($Q11,1,1)</f>
        <v>0</v>
      </c>
      <c r="R13" s="58" t="str">
        <f>MID($Q11,2,1)</f>
        <v>1</v>
      </c>
      <c r="S13" s="57" t="str">
        <f>MID($Q11,3,1)</f>
        <v>1</v>
      </c>
      <c r="T13" s="55">
        <f>T11</f>
        <v>1</v>
      </c>
      <c r="U13" s="55" t="str">
        <f>IF(CODING!$B$5&lt;&gt;"",MID(CODING!$D$5,1,1),"-")</f>
        <v>0</v>
      </c>
      <c r="V13" s="58" t="str">
        <f>IF(CODING!$B$5&lt;&gt;"",MID(CODING!$D$5,2,1),"-")</f>
        <v>1</v>
      </c>
      <c r="W13" s="57" t="str">
        <f>IF(CODING!$B$5&lt;&gt;"",MID(CODING!$D$5,3,1),"-")</f>
        <v>0</v>
      </c>
      <c r="X13" s="55" t="str">
        <f>IF(CODING!$B$5&lt;&gt;"",MID(CODING!$D$5,4,1),"-")</f>
        <v>0</v>
      </c>
      <c r="Y13" s="55" t="str">
        <f>IF(CODING!$B$5&lt;&gt;"",MID(CODING!$D$5,5,1),"-")</f>
        <v>0</v>
      </c>
      <c r="Z13" s="58" t="str">
        <f>IF(CODING!$B$5&lt;&gt;"",MID(CODING!$D$5,6,1),"-")</f>
        <v>1</v>
      </c>
      <c r="AA13" s="57" t="str">
        <f>IF(CODING!$B$5&lt;&gt;"",MID(CODING!$D$5,7,1),"-")</f>
        <v>0</v>
      </c>
      <c r="AB13" s="55" t="str">
        <f>IF(CODING!$B$5&lt;&gt;"",MID(CODING!$D$5,8,1),"-")</f>
        <v>1</v>
      </c>
      <c r="AC13" s="55" t="str">
        <f>IF(CODING!$B$5&lt;&gt;"",MID(CODING!$D$5,9,1),"-")</f>
        <v>1</v>
      </c>
      <c r="AD13" s="58" t="str">
        <f>IF(CODING!$B$5&lt;&gt;"",MID(CODING!$D$5,10,1),"-")</f>
        <v>1</v>
      </c>
      <c r="AE13" s="57" t="str">
        <f>IF(CODING!$B$5&lt;&gt;"",MID(CODING!$D$5,11,1),"-")</f>
        <v>0</v>
      </c>
      <c r="AF13" s="55" t="str">
        <f>IF(CODING!$B$5&lt;&gt;"",MID(CODING!$D$5,12,1),"-")</f>
        <v>0</v>
      </c>
      <c r="AG13" s="55" t="str">
        <f>IF(CODING!$B$5&lt;&gt;"",MID(CODING!$D$5,13,1),"-")</f>
        <v>1</v>
      </c>
      <c r="AH13" s="58" t="str">
        <f>IF(CODING!$B$5&lt;&gt;"",MID(CODING!$D$5,14,1),"-")</f>
        <v>0</v>
      </c>
      <c r="AI13" s="57" t="str">
        <f>IF(CODING!$B$5&lt;&gt;"",MID(CODING!$D$5,15,1),"-")</f>
        <v>1</v>
      </c>
      <c r="AJ13" s="55" t="str">
        <f>IF(CODING!$B$5&lt;&gt;"",MID(CODING!$D$5,16,1),"-")</f>
        <v>0</v>
      </c>
      <c r="AK13" s="55" t="str">
        <f>IF(CODING!$B$5&lt;&gt;"",MID(CODING!$D$5,17,1),"-")</f>
        <v>1</v>
      </c>
      <c r="AL13" s="58" t="str">
        <f>IF(CODING!$B$5&lt;&gt;"",MID(CODING!$D$5,18,1),"-")</f>
        <v>0</v>
      </c>
      <c r="AM13" s="57" t="str">
        <f>IF(CODING!$B$5&lt;&gt;"",MID(CODING!$D$5,19,1),"-")</f>
        <v>1</v>
      </c>
      <c r="AN13" s="55" t="str">
        <f>IF(CODING!$B$5&lt;&gt;"",MID(CODING!$D$5,20,1),"-")</f>
        <v>0</v>
      </c>
      <c r="AO13" s="55" t="str">
        <f>IF(CODING!$B$5&lt;&gt;"",MID(CODING!$D$5,21,1),"-")</f>
        <v>1</v>
      </c>
      <c r="AP13" s="58" t="str">
        <f>IF(CODING!$B$5&lt;&gt;"",MID(CODING!$D$5,22,1),"-")</f>
        <v>1</v>
      </c>
      <c r="AQ13" s="57" t="str">
        <f>IF(CODING!$B$5&lt;&gt;"",MID(CODING!$D$5,23,1),"-")</f>
        <v>0</v>
      </c>
      <c r="AR13" s="55" t="str">
        <f>IF(CODING!$B$5&lt;&gt;"",MID(CODING!$D$5,24,1),"-")</f>
        <v>0</v>
      </c>
      <c r="AS13" s="55" t="str">
        <f>IF(CODING!$B$6&lt;&gt;"",MID(CODING!$D$6,1,1),"-")</f>
        <v>0</v>
      </c>
      <c r="AT13" s="58" t="str">
        <f>IF(CODING!$B$6&lt;&gt;"",MID(CODING!$D$6,2,1),"-")</f>
        <v>0</v>
      </c>
      <c r="AU13" s="57" t="str">
        <f>IF(CODING!$B$6&lt;&gt;"",MID(CODING!$D$6,3,1),"-")</f>
        <v>0</v>
      </c>
      <c r="AV13" s="55" t="str">
        <f>IF(CODING!$B$6&lt;&gt;"",MID(CODING!$D$6,4,1),"-")</f>
        <v>0</v>
      </c>
      <c r="AW13" s="55" t="str">
        <f>IF(CODING!$B$6&lt;&gt;"",MID(CODING!$D$6,5,1),"-")</f>
        <v>0</v>
      </c>
      <c r="AX13" s="58" t="str">
        <f>IF(CODING!$B$6&lt;&gt;"",MID(CODING!$D$6,6,1),"-")</f>
        <v>0</v>
      </c>
      <c r="AY13" s="57" t="str">
        <f>IF(CODING!$B$15&lt;&gt;"",MID(CODING!$D$15,1,1),"-")</f>
        <v>0</v>
      </c>
      <c r="AZ13" s="55" t="str">
        <f>IF(CODING!$B$15&lt;&gt;"",MID(CODING!$D$15,2,1),"-")</f>
        <v>0</v>
      </c>
      <c r="BA13" s="55" t="str">
        <f>IF(CODING!$B$15&lt;&gt;"",MID(CODING!$D$15,3,1),"-")</f>
        <v>0</v>
      </c>
      <c r="BB13" s="58" t="str">
        <f>IF(CODING!$B$15&lt;&gt;"",MID(CODING!$D$15,4,1),"-")</f>
        <v>1</v>
      </c>
      <c r="BC13" s="57" t="str">
        <f>IF(CODING!$B$15&lt;&gt;"",MID(CODING!$D$15,5,1),"-")</f>
        <v>1</v>
      </c>
      <c r="BD13" s="55" t="str">
        <f>IF(CODING!$B$15&lt;&gt;"",MID(CODING!$D$15,6,1),"-")</f>
        <v>0</v>
      </c>
      <c r="BE13" s="55" t="str">
        <f>IF(CODING!$B$15&lt;&gt;"",MID(CODING!$D$15,7,1),"-")</f>
        <v>1</v>
      </c>
      <c r="BF13" s="58" t="str">
        <f>IF(CODING!$B$15&lt;&gt;"",MID(CODING!$D$15,8,1),"-")</f>
        <v>0</v>
      </c>
      <c r="BG13" s="57" t="str">
        <f>IF(CODING!$B$15&lt;&gt;"",MID(CODING!$D$15,9,1),"-")</f>
        <v>0</v>
      </c>
      <c r="BH13" s="55" t="str">
        <f>IF(CODING!$B$15&lt;&gt;"",MID(CODING!$D$15,10,1),"-")</f>
        <v>1</v>
      </c>
      <c r="BI13" s="55" t="str">
        <f>MID(CODING!$D$17,1,1)</f>
        <v>0</v>
      </c>
      <c r="BJ13" s="58" t="str">
        <f>MID(CODING!$D$17,2,1)</f>
        <v>1</v>
      </c>
      <c r="BK13" s="59" t="str">
        <f>CONCATENATE(C13,D13,E13,F13,G13,H13,I13,J13,K13,L13,M13,N13,O13,P13,Q13,R13,S13,T13,U13,V13,W13,X13,Y13,Z13,AA13,AB13,AC13,AD13,AE13,AF13,AG13,AH13,AI13,AJ13,AK13,AL13,AM13,AN13,AO13,AP13,AQ13,AR13,AS13,AT13,AU13,AV13,AW13,AX13,AY13,AZ13,BA13,BB13,BC13,BD13,BE13,BF13,BG13,BH13,BI13,BJ13)</f>
        <v>100110110110110111010001011100101010101100000000000110100101</v>
      </c>
    </row>
    <row r="14" spans="1:63" x14ac:dyDescent="0.2">
      <c r="A14" s="696"/>
      <c r="B14" s="60" t="s">
        <v>8</v>
      </c>
      <c r="C14" s="61">
        <v>26</v>
      </c>
      <c r="D14" s="62">
        <v>27</v>
      </c>
      <c r="E14" s="62">
        <v>28</v>
      </c>
      <c r="F14" s="63">
        <v>29</v>
      </c>
      <c r="G14" s="64">
        <v>30</v>
      </c>
      <c r="H14" s="65">
        <v>31</v>
      </c>
      <c r="I14" s="65">
        <v>32</v>
      </c>
      <c r="J14" s="63">
        <v>33</v>
      </c>
      <c r="K14" s="64">
        <v>34</v>
      </c>
      <c r="L14" s="65">
        <v>35</v>
      </c>
      <c r="M14" s="65">
        <v>36</v>
      </c>
      <c r="N14" s="63">
        <v>37</v>
      </c>
      <c r="O14" s="64">
        <v>38</v>
      </c>
      <c r="P14" s="65">
        <v>39</v>
      </c>
      <c r="Q14" s="65">
        <v>40</v>
      </c>
      <c r="R14" s="63">
        <v>41</v>
      </c>
      <c r="S14" s="64">
        <v>42</v>
      </c>
      <c r="T14" s="65">
        <v>43</v>
      </c>
      <c r="U14" s="65">
        <v>44</v>
      </c>
      <c r="V14" s="63">
        <v>45</v>
      </c>
      <c r="W14" s="64">
        <v>46</v>
      </c>
      <c r="X14" s="65">
        <v>47</v>
      </c>
      <c r="Y14" s="65">
        <v>48</v>
      </c>
      <c r="Z14" s="63">
        <v>49</v>
      </c>
      <c r="AA14" s="64">
        <v>50</v>
      </c>
      <c r="AB14" s="65">
        <v>51</v>
      </c>
      <c r="AC14" s="65">
        <v>52</v>
      </c>
      <c r="AD14" s="63">
        <v>53</v>
      </c>
      <c r="AE14" s="64">
        <v>54</v>
      </c>
      <c r="AF14" s="65">
        <v>55</v>
      </c>
      <c r="AG14" s="65">
        <v>56</v>
      </c>
      <c r="AH14" s="63">
        <v>57</v>
      </c>
      <c r="AI14" s="64">
        <v>58</v>
      </c>
      <c r="AJ14" s="65">
        <v>59</v>
      </c>
      <c r="AK14" s="65">
        <v>60</v>
      </c>
      <c r="AL14" s="63">
        <v>61</v>
      </c>
      <c r="AM14" s="64">
        <v>62</v>
      </c>
      <c r="AN14" s="65">
        <v>63</v>
      </c>
      <c r="AO14" s="65">
        <v>64</v>
      </c>
      <c r="AP14" s="63">
        <v>65</v>
      </c>
      <c r="AQ14" s="64">
        <v>66</v>
      </c>
      <c r="AR14" s="65">
        <v>67</v>
      </c>
      <c r="AS14" s="65">
        <v>68</v>
      </c>
      <c r="AT14" s="63">
        <v>69</v>
      </c>
      <c r="AU14" s="64">
        <v>70</v>
      </c>
      <c r="AV14" s="65">
        <v>71</v>
      </c>
      <c r="AW14" s="65">
        <v>72</v>
      </c>
      <c r="AX14" s="63">
        <v>73</v>
      </c>
      <c r="AY14" s="64">
        <v>74</v>
      </c>
      <c r="AZ14" s="66">
        <v>75</v>
      </c>
      <c r="BA14" s="65">
        <v>76</v>
      </c>
      <c r="BB14" s="67">
        <v>77</v>
      </c>
      <c r="BC14" s="64">
        <v>78</v>
      </c>
      <c r="BD14" s="65">
        <v>79</v>
      </c>
      <c r="BE14" s="65">
        <v>80</v>
      </c>
      <c r="BF14" s="63">
        <v>81</v>
      </c>
      <c r="BG14" s="68">
        <v>82</v>
      </c>
      <c r="BH14" s="69">
        <v>83</v>
      </c>
      <c r="BI14" s="69">
        <v>84</v>
      </c>
      <c r="BJ14" s="67">
        <v>85</v>
      </c>
      <c r="BK14" s="53"/>
    </row>
    <row r="15" spans="1:63" x14ac:dyDescent="0.2">
      <c r="A15" s="696"/>
      <c r="B15" s="47" t="s">
        <v>9</v>
      </c>
      <c r="C15" s="704" t="str">
        <f>BIN2HEX(CONCATENATE(C13,D13,E13,F13))</f>
        <v>9</v>
      </c>
      <c r="D15" s="704"/>
      <c r="E15" s="704"/>
      <c r="F15" s="705"/>
      <c r="G15" s="706" t="str">
        <f>BIN2HEX(CONCATENATE(G13,H13,I13,J13))</f>
        <v>B</v>
      </c>
      <c r="H15" s="707"/>
      <c r="I15" s="707"/>
      <c r="J15" s="708"/>
      <c r="K15" s="706" t="str">
        <f>BIN2HEX(CONCATENATE(K13,L13,M13,N13))</f>
        <v>6</v>
      </c>
      <c r="L15" s="707"/>
      <c r="M15" s="707"/>
      <c r="N15" s="708"/>
      <c r="O15" s="706" t="str">
        <f>BIN2HEX(CONCATENATE(O13,P13,Q13,R13))</f>
        <v>D</v>
      </c>
      <c r="P15" s="707"/>
      <c r="Q15" s="707"/>
      <c r="R15" s="708"/>
      <c r="S15" s="706" t="str">
        <f>BIN2HEX(CONCATENATE(S13,T13,U13,V13))</f>
        <v>D</v>
      </c>
      <c r="T15" s="707"/>
      <c r="U15" s="707"/>
      <c r="V15" s="708"/>
      <c r="W15" s="706" t="str">
        <f>BIN2HEX(CONCATENATE(W13,X13,Y13,Z13))</f>
        <v>1</v>
      </c>
      <c r="X15" s="707"/>
      <c r="Y15" s="707"/>
      <c r="Z15" s="708"/>
      <c r="AA15" s="706" t="str">
        <f>BIN2HEX(CONCATENATE(AA13,AB13,AC13,AD13))</f>
        <v>7</v>
      </c>
      <c r="AB15" s="707"/>
      <c r="AC15" s="707"/>
      <c r="AD15" s="708"/>
      <c r="AE15" s="706" t="str">
        <f>BIN2HEX(CONCATENATE(AE13,AF13,AG13,AH13))</f>
        <v>2</v>
      </c>
      <c r="AF15" s="707"/>
      <c r="AG15" s="707"/>
      <c r="AH15" s="708"/>
      <c r="AI15" s="709" t="str">
        <f>BIN2HEX(CONCATENATE(AI13,AJ13,AK13,AL13))</f>
        <v>A</v>
      </c>
      <c r="AJ15" s="704"/>
      <c r="AK15" s="704"/>
      <c r="AL15" s="705"/>
      <c r="AM15" s="706" t="str">
        <f>BIN2HEX(CONCATENATE(AM13,AN13,AO13,AP13))</f>
        <v>B</v>
      </c>
      <c r="AN15" s="707"/>
      <c r="AO15" s="707"/>
      <c r="AP15" s="708"/>
      <c r="AQ15" s="706" t="str">
        <f>BIN2HEX(CONCATENATE(AQ13,AR13,AS13,AT13))</f>
        <v>0</v>
      </c>
      <c r="AR15" s="707"/>
      <c r="AS15" s="707"/>
      <c r="AT15" s="708"/>
      <c r="AU15" s="706" t="str">
        <f>BIN2HEX(CONCATENATE(AU13,AV13,AW13,AX13))</f>
        <v>0</v>
      </c>
      <c r="AV15" s="707"/>
      <c r="AW15" s="707"/>
      <c r="AX15" s="708"/>
      <c r="AY15" s="706" t="str">
        <f>BIN2HEX(CONCATENATE(AY13,AZ13,BA13,BB13))</f>
        <v>1</v>
      </c>
      <c r="AZ15" s="707"/>
      <c r="BA15" s="707"/>
      <c r="BB15" s="708"/>
      <c r="BC15" s="706" t="str">
        <f>BIN2HEX(CONCATENATE(BC13,BD13,BE13,BF13))</f>
        <v>A</v>
      </c>
      <c r="BD15" s="707"/>
      <c r="BE15" s="707"/>
      <c r="BF15" s="708"/>
      <c r="BG15" s="706" t="str">
        <f>BIN2HEX(CONCATENATE(BG13,BH13,BI13,BJ13))</f>
        <v>5</v>
      </c>
      <c r="BH15" s="707"/>
      <c r="BI15" s="707"/>
      <c r="BJ15" s="708"/>
      <c r="BK15" s="70" t="str">
        <f>CONCATENATE(C15,G15,K15,O15,S15,W15,AA15,AE15,AI15,AM15,AQ15,AU15,AY15,BC15,BG15)</f>
        <v>9B6DD172AB001A5</v>
      </c>
    </row>
    <row r="16" spans="1:63" ht="13.5" thickBot="1" x14ac:dyDescent="0.25">
      <c r="A16" s="697"/>
      <c r="B16" s="71" t="s">
        <v>10</v>
      </c>
      <c r="C16" s="681">
        <v>1</v>
      </c>
      <c r="D16" s="681"/>
      <c r="E16" s="681"/>
      <c r="F16" s="682"/>
      <c r="G16" s="680">
        <v>2</v>
      </c>
      <c r="H16" s="681"/>
      <c r="I16" s="681"/>
      <c r="J16" s="682"/>
      <c r="K16" s="680">
        <v>3</v>
      </c>
      <c r="L16" s="681"/>
      <c r="M16" s="681"/>
      <c r="N16" s="682"/>
      <c r="O16" s="680">
        <v>4</v>
      </c>
      <c r="P16" s="681"/>
      <c r="Q16" s="681"/>
      <c r="R16" s="682"/>
      <c r="S16" s="680">
        <v>5</v>
      </c>
      <c r="T16" s="681"/>
      <c r="U16" s="681"/>
      <c r="V16" s="682"/>
      <c r="W16" s="680">
        <v>6</v>
      </c>
      <c r="X16" s="681"/>
      <c r="Y16" s="681"/>
      <c r="Z16" s="682"/>
      <c r="AA16" s="680">
        <v>7</v>
      </c>
      <c r="AB16" s="681"/>
      <c r="AC16" s="681"/>
      <c r="AD16" s="682"/>
      <c r="AE16" s="680">
        <v>8</v>
      </c>
      <c r="AF16" s="681"/>
      <c r="AG16" s="681"/>
      <c r="AH16" s="682"/>
      <c r="AI16" s="680">
        <v>9</v>
      </c>
      <c r="AJ16" s="681"/>
      <c r="AK16" s="681"/>
      <c r="AL16" s="682"/>
      <c r="AM16" s="680">
        <v>10</v>
      </c>
      <c r="AN16" s="681"/>
      <c r="AO16" s="681"/>
      <c r="AP16" s="682"/>
      <c r="AQ16" s="680">
        <v>11</v>
      </c>
      <c r="AR16" s="681"/>
      <c r="AS16" s="681"/>
      <c r="AT16" s="682"/>
      <c r="AU16" s="680">
        <v>12</v>
      </c>
      <c r="AV16" s="681"/>
      <c r="AW16" s="681"/>
      <c r="AX16" s="682"/>
      <c r="AY16" s="680">
        <v>13</v>
      </c>
      <c r="AZ16" s="681"/>
      <c r="BA16" s="681"/>
      <c r="BB16" s="682"/>
      <c r="BC16" s="680">
        <v>14</v>
      </c>
      <c r="BD16" s="681"/>
      <c r="BE16" s="681"/>
      <c r="BF16" s="682"/>
      <c r="BG16" s="680">
        <v>15</v>
      </c>
      <c r="BH16" s="681"/>
      <c r="BI16" s="681"/>
      <c r="BJ16" s="682"/>
      <c r="BK16" s="72"/>
    </row>
    <row r="17" spans="1:63" s="204" customFormat="1" ht="13.5" thickBot="1" x14ac:dyDescent="0.25"/>
    <row r="18" spans="1:63" ht="41.25" x14ac:dyDescent="0.2">
      <c r="A18" s="763" t="s">
        <v>248</v>
      </c>
      <c r="B18" s="161" t="s">
        <v>6</v>
      </c>
      <c r="C18" s="199" t="s">
        <v>286</v>
      </c>
      <c r="D18" s="692" t="s">
        <v>0</v>
      </c>
      <c r="E18" s="693"/>
      <c r="F18" s="693"/>
      <c r="G18" s="693"/>
      <c r="H18" s="693"/>
      <c r="I18" s="693"/>
      <c r="J18" s="693"/>
      <c r="K18" s="693"/>
      <c r="L18" s="693"/>
      <c r="M18" s="694"/>
      <c r="N18" s="692" t="s">
        <v>1</v>
      </c>
      <c r="O18" s="766"/>
      <c r="P18" s="767"/>
      <c r="Q18" s="692" t="s">
        <v>242</v>
      </c>
      <c r="R18" s="693"/>
      <c r="S18" s="694"/>
      <c r="T18" s="200" t="s">
        <v>16</v>
      </c>
      <c r="U18" s="683" t="s">
        <v>13</v>
      </c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4"/>
      <c r="AJ18" s="684"/>
      <c r="AK18" s="684"/>
      <c r="AL18" s="685"/>
      <c r="AM18" s="692" t="s">
        <v>249</v>
      </c>
      <c r="AN18" s="693"/>
      <c r="AO18" s="693"/>
      <c r="AP18" s="693"/>
      <c r="AQ18" s="693"/>
      <c r="AR18" s="693"/>
      <c r="AS18" s="693"/>
      <c r="AT18" s="693"/>
      <c r="AU18" s="693"/>
      <c r="AV18" s="693"/>
      <c r="AW18" s="693"/>
      <c r="AX18" s="694"/>
      <c r="AY18" s="692" t="s">
        <v>17</v>
      </c>
      <c r="AZ18" s="693"/>
      <c r="BA18" s="693"/>
      <c r="BB18" s="693"/>
      <c r="BC18" s="693"/>
      <c r="BD18" s="693"/>
      <c r="BE18" s="693"/>
      <c r="BF18" s="693"/>
      <c r="BG18" s="693"/>
      <c r="BH18" s="694"/>
      <c r="BI18" s="692" t="s">
        <v>18</v>
      </c>
      <c r="BJ18" s="694"/>
      <c r="BK18" s="162" t="s">
        <v>241</v>
      </c>
    </row>
    <row r="19" spans="1:63" ht="14.1" customHeight="1" x14ac:dyDescent="0.2">
      <c r="A19" s="764"/>
      <c r="B19" s="163" t="s">
        <v>5</v>
      </c>
      <c r="C19" s="164">
        <v>1</v>
      </c>
      <c r="D19" s="768" t="str">
        <f>CODING!$C$3</f>
        <v>219</v>
      </c>
      <c r="E19" s="769"/>
      <c r="F19" s="769"/>
      <c r="G19" s="769"/>
      <c r="H19" s="769"/>
      <c r="I19" s="769"/>
      <c r="J19" s="769"/>
      <c r="K19" s="769"/>
      <c r="L19" s="769"/>
      <c r="M19" s="770"/>
      <c r="N19" s="771" t="s">
        <v>246</v>
      </c>
      <c r="O19" s="772"/>
      <c r="P19" s="773"/>
      <c r="Q19" s="774" t="s">
        <v>239</v>
      </c>
      <c r="R19" s="769"/>
      <c r="S19" s="770"/>
      <c r="T19" s="165">
        <f>CODING!$D$14</f>
        <v>1</v>
      </c>
      <c r="U19" s="686" t="str">
        <f>CODING!$C$10</f>
        <v>-</v>
      </c>
      <c r="V19" s="687"/>
      <c r="W19" s="687"/>
      <c r="X19" s="687"/>
      <c r="Y19" s="687"/>
      <c r="Z19" s="687"/>
      <c r="AA19" s="687"/>
      <c r="AB19" s="687"/>
      <c r="AC19" s="687"/>
      <c r="AD19" s="687"/>
      <c r="AE19" s="687"/>
      <c r="AF19" s="687"/>
      <c r="AG19" s="687"/>
      <c r="AH19" s="687"/>
      <c r="AI19" s="687"/>
      <c r="AJ19" s="687"/>
      <c r="AK19" s="687"/>
      <c r="AL19" s="688"/>
      <c r="AM19" s="686">
        <f>CODING!$B$12</f>
        <v>0</v>
      </c>
      <c r="AN19" s="687"/>
      <c r="AO19" s="687"/>
      <c r="AP19" s="687"/>
      <c r="AQ19" s="687"/>
      <c r="AR19" s="687"/>
      <c r="AS19" s="687"/>
      <c r="AT19" s="687"/>
      <c r="AU19" s="687"/>
      <c r="AV19" s="687"/>
      <c r="AW19" s="687"/>
      <c r="AX19" s="688"/>
      <c r="AY19" s="768">
        <f>CODING!$B$15</f>
        <v>105</v>
      </c>
      <c r="AZ19" s="769"/>
      <c r="BA19" s="769"/>
      <c r="BB19" s="769"/>
      <c r="BC19" s="769"/>
      <c r="BD19" s="769"/>
      <c r="BE19" s="769"/>
      <c r="BF19" s="769"/>
      <c r="BG19" s="769"/>
      <c r="BH19" s="770"/>
      <c r="BI19" s="768" t="str">
        <f>CODING!$C$17</f>
        <v>01</v>
      </c>
      <c r="BJ19" s="770"/>
      <c r="BK19" s="166"/>
    </row>
    <row r="20" spans="1:63" ht="13.5" thickBot="1" x14ac:dyDescent="0.25">
      <c r="A20" s="764"/>
      <c r="B20" s="163" t="s">
        <v>11</v>
      </c>
      <c r="C20" s="167">
        <f>C22-C22+1</f>
        <v>1</v>
      </c>
      <c r="D20" s="689">
        <f>M22-D22+1</f>
        <v>10</v>
      </c>
      <c r="E20" s="690"/>
      <c r="F20" s="690"/>
      <c r="G20" s="690"/>
      <c r="H20" s="690"/>
      <c r="I20" s="690"/>
      <c r="J20" s="690"/>
      <c r="K20" s="690"/>
      <c r="L20" s="690"/>
      <c r="M20" s="691"/>
      <c r="N20" s="775">
        <f>P22-N22+1</f>
        <v>3</v>
      </c>
      <c r="O20" s="776"/>
      <c r="P20" s="777"/>
      <c r="Q20" s="689">
        <f>S22-Q22+1</f>
        <v>3</v>
      </c>
      <c r="R20" s="690"/>
      <c r="S20" s="691"/>
      <c r="T20" s="168">
        <f>T22-T22+1</f>
        <v>1</v>
      </c>
      <c r="U20" s="689">
        <f>AL22-U22+1</f>
        <v>18</v>
      </c>
      <c r="V20" s="690"/>
      <c r="W20" s="690"/>
      <c r="X20" s="690"/>
      <c r="Y20" s="690"/>
      <c r="Z20" s="690"/>
      <c r="AA20" s="690"/>
      <c r="AB20" s="690"/>
      <c r="AC20" s="690"/>
      <c r="AD20" s="690"/>
      <c r="AE20" s="690"/>
      <c r="AF20" s="690"/>
      <c r="AG20" s="690"/>
      <c r="AH20" s="690"/>
      <c r="AI20" s="690"/>
      <c r="AJ20" s="690"/>
      <c r="AK20" s="690"/>
      <c r="AL20" s="691"/>
      <c r="AM20" s="689">
        <f>AX22-AM22+1</f>
        <v>12</v>
      </c>
      <c r="AN20" s="690"/>
      <c r="AO20" s="690"/>
      <c r="AP20" s="690"/>
      <c r="AQ20" s="690"/>
      <c r="AR20" s="690"/>
      <c r="AS20" s="690"/>
      <c r="AT20" s="690"/>
      <c r="AU20" s="690"/>
      <c r="AV20" s="690"/>
      <c r="AW20" s="690"/>
      <c r="AX20" s="691"/>
      <c r="AY20" s="689">
        <f>BH22-AY22+1</f>
        <v>10</v>
      </c>
      <c r="AZ20" s="690"/>
      <c r="BA20" s="690"/>
      <c r="BB20" s="690"/>
      <c r="BC20" s="690"/>
      <c r="BD20" s="690"/>
      <c r="BE20" s="690"/>
      <c r="BF20" s="690"/>
      <c r="BG20" s="690"/>
      <c r="BH20" s="691"/>
      <c r="BI20" s="689">
        <f>BJ22-BI22+1</f>
        <v>2</v>
      </c>
      <c r="BJ20" s="691"/>
      <c r="BK20" s="169">
        <f>SUM(C20:BJ20)</f>
        <v>60</v>
      </c>
    </row>
    <row r="21" spans="1:63" x14ac:dyDescent="0.2">
      <c r="A21" s="764"/>
      <c r="B21" s="163" t="s">
        <v>7</v>
      </c>
      <c r="C21" s="170">
        <f>C19</f>
        <v>1</v>
      </c>
      <c r="D21" s="171" t="str">
        <f>MID(CODING!$D$3,1,1)</f>
        <v>0</v>
      </c>
      <c r="E21" s="171" t="str">
        <f>MID(CODING!$D$3,2,1)</f>
        <v>0</v>
      </c>
      <c r="F21" s="172" t="str">
        <f>MID(CODING!$D$3,3,1)</f>
        <v>1</v>
      </c>
      <c r="G21" s="173" t="str">
        <f>MID(CODING!$D$3,4,1)</f>
        <v>1</v>
      </c>
      <c r="H21" s="171" t="str">
        <f>MID(CODING!$D$3,5,1)</f>
        <v>0</v>
      </c>
      <c r="I21" s="171" t="str">
        <f>MID(CODING!$D$3,6,1)</f>
        <v>1</v>
      </c>
      <c r="J21" s="174" t="str">
        <f>MID(CODING!$D$3,7,1)</f>
        <v>1</v>
      </c>
      <c r="K21" s="173" t="str">
        <f>MID(CODING!$D$3,8,1)</f>
        <v>0</v>
      </c>
      <c r="L21" s="171" t="str">
        <f>MID(CODING!$D$3,9,1)</f>
        <v>1</v>
      </c>
      <c r="M21" s="171" t="str">
        <f>MID(CODING!$D$3,10,1)</f>
        <v>1</v>
      </c>
      <c r="N21" s="172" t="str">
        <f>MID($N19,1,1)</f>
        <v>0</v>
      </c>
      <c r="O21" s="173" t="str">
        <f>MID($N19,2,1)</f>
        <v>1</v>
      </c>
      <c r="P21" s="171" t="str">
        <f>MID($N19,3,1)</f>
        <v>1</v>
      </c>
      <c r="Q21" s="171" t="str">
        <f>MID($Q19,1,1)</f>
        <v>0</v>
      </c>
      <c r="R21" s="174" t="str">
        <f>MID($Q19,2,1)</f>
        <v>0</v>
      </c>
      <c r="S21" s="173" t="str">
        <f>MID($Q19,3,1)</f>
        <v>1</v>
      </c>
      <c r="T21" s="171">
        <f>T19</f>
        <v>1</v>
      </c>
      <c r="U21" s="171" t="str">
        <f>IF(CODING!$D$10&lt;&gt;"-",MID(CODING!$D$10,1,1),"-")</f>
        <v>O</v>
      </c>
      <c r="V21" s="174" t="str">
        <f>IF(CODING!$D$10&lt;&gt;"-",MID(CODING!$D$10,2,1),"-")</f>
        <v>u</v>
      </c>
      <c r="W21" s="173" t="str">
        <f>IF(CODING!$D$10&lt;&gt;"-",MID(CODING!$D$10,3,1),"-")</f>
        <v>t</v>
      </c>
      <c r="X21" s="171" t="str">
        <f>IF(CODING!$D$10&lt;&gt;"-",MID(CODING!$D$10,4,1),"-")</f>
        <v xml:space="preserve"> </v>
      </c>
      <c r="Y21" s="171" t="str">
        <f>IF(CODING!$D$10&lt;&gt;"-",MID(CODING!$D$10,5,1),"-")</f>
        <v>o</v>
      </c>
      <c r="Z21" s="174" t="str">
        <f>IF(CODING!$D$10&lt;&gt;"-",MID(CODING!$D$10,6,1),"-")</f>
        <v>f</v>
      </c>
      <c r="AA21" s="173" t="str">
        <f>IF(CODING!$D$10&lt;&gt;"-",MID(CODING!$D$10,7,1),"-")</f>
        <v xml:space="preserve"> </v>
      </c>
      <c r="AB21" s="171" t="str">
        <f>IF(CODING!$D$10&lt;&gt;"-",MID(CODING!$D$10,8,1),"-")</f>
        <v>r</v>
      </c>
      <c r="AC21" s="171" t="str">
        <f>IF(CODING!$D$10&lt;&gt;"-",MID(CODING!$D$10,9,1),"-")</f>
        <v>a</v>
      </c>
      <c r="AD21" s="174" t="str">
        <f>IF(CODING!$D$10&lt;&gt;"-",MID(CODING!$D$10,10,1),"-")</f>
        <v>n</v>
      </c>
      <c r="AE21" s="173" t="str">
        <f>IF(CODING!$D$10&lt;&gt;"-",MID(CODING!$D$10,11,1),"-")</f>
        <v>g</v>
      </c>
      <c r="AF21" s="171" t="str">
        <f>IF(CODING!$D$10&lt;&gt;"-",MID(CODING!$D$10,12,1),"-")</f>
        <v>e</v>
      </c>
      <c r="AG21" s="171" t="str">
        <f>IF(CODING!$D$10&lt;&gt;"-",MID(CODING!$D$10,13,1),"-")</f>
        <v/>
      </c>
      <c r="AH21" s="174" t="str">
        <f>IF(CODING!$D$10&lt;&gt;"-",MID(CODING!$D$10,14,1),"-")</f>
        <v/>
      </c>
      <c r="AI21" s="173" t="str">
        <f>IF(CODING!$D$10&lt;&gt;"-",MID(CODING!$D$10,15,1),"-")</f>
        <v/>
      </c>
      <c r="AJ21" s="171" t="str">
        <f>IF(CODING!$D$10&lt;&gt;"-",MID(CODING!$D$10,16,1),"-")</f>
        <v/>
      </c>
      <c r="AK21" s="171" t="str">
        <f>IF(CODING!$D$10&lt;&gt;"-",MID(CODING!$D$10,17,1),"-")</f>
        <v/>
      </c>
      <c r="AL21" s="174" t="str">
        <f>IF(CODING!$D$10&lt;&gt;"-",MID(CODING!$D$10,18,1),"-")</f>
        <v/>
      </c>
      <c r="AM21" s="173" t="str">
        <f>IF(CODING!$D$12&lt;&gt;"-",MID(CODING!$D$12,1,1),"-")</f>
        <v>0</v>
      </c>
      <c r="AN21" s="171" t="str">
        <f>IF(CODING!$D$12&lt;&gt;"-",MID(CODING!$D$12,2,1),"-")</f>
        <v>0</v>
      </c>
      <c r="AO21" s="171" t="str">
        <f>IF(CODING!$D$12&lt;&gt;"-",MID(CODING!$D$12,3,1),"-")</f>
        <v>0</v>
      </c>
      <c r="AP21" s="174" t="str">
        <f>IF(CODING!$D$12&lt;&gt;"-",MID(CODING!$D$12,4,1),"-")</f>
        <v>0</v>
      </c>
      <c r="AQ21" s="173" t="str">
        <f>IF(CODING!$D$12&lt;&gt;"-",MID(CODING!$D$12,5,1),"-")</f>
        <v>0</v>
      </c>
      <c r="AR21" s="171" t="str">
        <f>IF(CODING!$D$12&lt;&gt;"-",MID(CODING!$D$12,6,1),"-")</f>
        <v>0</v>
      </c>
      <c r="AS21" s="171" t="str">
        <f>IF(CODING!$D$12&lt;&gt;"-",MID(CODING!$D$12,7,1),"-")</f>
        <v>0</v>
      </c>
      <c r="AT21" s="174" t="str">
        <f>IF(CODING!$D$12&lt;&gt;"-",MID(CODING!$D$12,8,1),"-")</f>
        <v>0</v>
      </c>
      <c r="AU21" s="173" t="str">
        <f>IF(CODING!$D$12&lt;&gt;"-",MID(CODING!$D$12,9,1),"-")</f>
        <v>0</v>
      </c>
      <c r="AV21" s="171" t="str">
        <f>IF(CODING!$D$12&lt;&gt;"-",MID(CODING!$D$12,10,1),"-")</f>
        <v>0</v>
      </c>
      <c r="AW21" s="171" t="str">
        <f>IF(CODING!$D$12&lt;&gt;"-",MID(CODING!$D$12,11,1),"-")</f>
        <v>0</v>
      </c>
      <c r="AX21" s="174" t="str">
        <f>IF(CODING!$D$12&lt;&gt;"-",MID(CODING!$D$12,12,1),"-")</f>
        <v>0</v>
      </c>
      <c r="AY21" s="173" t="str">
        <f>IF(CODING!$B$15&lt;&gt;"",MID(CODING!$D$15,1,1),"-")</f>
        <v>0</v>
      </c>
      <c r="AZ21" s="171" t="str">
        <f>IF(CODING!$B$15&lt;&gt;"",MID(CODING!$D$15,2,1),"-")</f>
        <v>0</v>
      </c>
      <c r="BA21" s="171" t="str">
        <f>IF(CODING!$B$15&lt;&gt;"",MID(CODING!$D$15,3,1),"-")</f>
        <v>0</v>
      </c>
      <c r="BB21" s="174" t="str">
        <f>IF(CODING!$B$15&lt;&gt;"",MID(CODING!$D$15,4,1),"-")</f>
        <v>1</v>
      </c>
      <c r="BC21" s="173" t="str">
        <f>IF(CODING!$B$15&lt;&gt;"",MID(CODING!$D$15,5,1),"-")</f>
        <v>1</v>
      </c>
      <c r="BD21" s="171" t="str">
        <f>IF(CODING!$B$15&lt;&gt;"",MID(CODING!$D$15,6,1),"-")</f>
        <v>0</v>
      </c>
      <c r="BE21" s="171" t="str">
        <f>IF(CODING!$B$15&lt;&gt;"",MID(CODING!$D$15,7,1),"-")</f>
        <v>1</v>
      </c>
      <c r="BF21" s="174" t="str">
        <f>IF(CODING!$B$15&lt;&gt;"",MID(CODING!$D$15,8,1),"-")</f>
        <v>0</v>
      </c>
      <c r="BG21" s="173" t="str">
        <f>IF(CODING!$B$15&lt;&gt;"",MID(CODING!$D$15,9,1),"-")</f>
        <v>0</v>
      </c>
      <c r="BH21" s="171" t="str">
        <f>IF(CODING!$B$15&lt;&gt;"",MID(CODING!$D$15,10,1),"-")</f>
        <v>1</v>
      </c>
      <c r="BI21" s="171" t="str">
        <f>MID(CODING!$D$17,1,1)</f>
        <v>0</v>
      </c>
      <c r="BJ21" s="174" t="str">
        <f>MID(CODING!$D$17,2,1)</f>
        <v>1</v>
      </c>
      <c r="BK21" s="175" t="str">
        <f>CONCATENATE(C21,D21,E21,F21,G21,H21,I21,J21,K21,L21,M21,N21,O21,P21,Q21,R21,S21,T21,U21,V21,W21,X21,Y21,Z21,AA21,AB21,AC21,AD21,AE21,AF21,AG21,AH21,AI21,AJ21,AK21,AL21,AM21,AN21,AO21,AP21,AQ21,AR21,AS21,AT21,AU21,AV21,AW21,AX21,AY21,AZ21,BA21,BB21,BC21,BD21,BE21,BF21,BG21,BH21,BI21,BJ21)</f>
        <v>100110110110110011Out of range000000000000000110100101</v>
      </c>
    </row>
    <row r="22" spans="1:63" x14ac:dyDescent="0.2">
      <c r="A22" s="764"/>
      <c r="B22" s="176" t="s">
        <v>8</v>
      </c>
      <c r="C22" s="177">
        <v>26</v>
      </c>
      <c r="D22" s="178">
        <v>27</v>
      </c>
      <c r="E22" s="178">
        <v>28</v>
      </c>
      <c r="F22" s="179">
        <v>29</v>
      </c>
      <c r="G22" s="180">
        <v>30</v>
      </c>
      <c r="H22" s="181">
        <v>31</v>
      </c>
      <c r="I22" s="181">
        <v>32</v>
      </c>
      <c r="J22" s="179">
        <v>33</v>
      </c>
      <c r="K22" s="180">
        <v>34</v>
      </c>
      <c r="L22" s="181">
        <v>35</v>
      </c>
      <c r="M22" s="181">
        <v>36</v>
      </c>
      <c r="N22" s="179">
        <v>37</v>
      </c>
      <c r="O22" s="180">
        <v>38</v>
      </c>
      <c r="P22" s="181">
        <v>39</v>
      </c>
      <c r="Q22" s="181">
        <v>40</v>
      </c>
      <c r="R22" s="179">
        <v>41</v>
      </c>
      <c r="S22" s="180">
        <v>42</v>
      </c>
      <c r="T22" s="181">
        <v>43</v>
      </c>
      <c r="U22" s="181">
        <v>44</v>
      </c>
      <c r="V22" s="179">
        <v>45</v>
      </c>
      <c r="W22" s="180">
        <v>46</v>
      </c>
      <c r="X22" s="181">
        <v>47</v>
      </c>
      <c r="Y22" s="181">
        <v>48</v>
      </c>
      <c r="Z22" s="179">
        <v>49</v>
      </c>
      <c r="AA22" s="180">
        <v>50</v>
      </c>
      <c r="AB22" s="181">
        <v>51</v>
      </c>
      <c r="AC22" s="181">
        <v>52</v>
      </c>
      <c r="AD22" s="179">
        <v>53</v>
      </c>
      <c r="AE22" s="180">
        <v>54</v>
      </c>
      <c r="AF22" s="181">
        <v>55</v>
      </c>
      <c r="AG22" s="181">
        <v>56</v>
      </c>
      <c r="AH22" s="179">
        <v>57</v>
      </c>
      <c r="AI22" s="180">
        <v>58</v>
      </c>
      <c r="AJ22" s="181">
        <v>59</v>
      </c>
      <c r="AK22" s="181">
        <v>60</v>
      </c>
      <c r="AL22" s="179">
        <v>61</v>
      </c>
      <c r="AM22" s="180">
        <v>62</v>
      </c>
      <c r="AN22" s="181">
        <v>63</v>
      </c>
      <c r="AO22" s="181">
        <v>64</v>
      </c>
      <c r="AP22" s="179">
        <v>65</v>
      </c>
      <c r="AQ22" s="180">
        <v>66</v>
      </c>
      <c r="AR22" s="181">
        <v>67</v>
      </c>
      <c r="AS22" s="181">
        <v>68</v>
      </c>
      <c r="AT22" s="179">
        <v>69</v>
      </c>
      <c r="AU22" s="180">
        <v>70</v>
      </c>
      <c r="AV22" s="181">
        <v>71</v>
      </c>
      <c r="AW22" s="181">
        <v>72</v>
      </c>
      <c r="AX22" s="179">
        <v>73</v>
      </c>
      <c r="AY22" s="180">
        <v>74</v>
      </c>
      <c r="AZ22" s="182">
        <v>75</v>
      </c>
      <c r="BA22" s="181">
        <v>76</v>
      </c>
      <c r="BB22" s="183">
        <v>77</v>
      </c>
      <c r="BC22" s="180">
        <v>78</v>
      </c>
      <c r="BD22" s="181">
        <v>79</v>
      </c>
      <c r="BE22" s="181">
        <v>80</v>
      </c>
      <c r="BF22" s="179">
        <v>81</v>
      </c>
      <c r="BG22" s="184">
        <v>82</v>
      </c>
      <c r="BH22" s="185">
        <v>83</v>
      </c>
      <c r="BI22" s="185">
        <v>84</v>
      </c>
      <c r="BJ22" s="183">
        <v>85</v>
      </c>
      <c r="BK22" s="169"/>
    </row>
    <row r="23" spans="1:63" x14ac:dyDescent="0.2">
      <c r="A23" s="764"/>
      <c r="B23" s="163" t="s">
        <v>9</v>
      </c>
      <c r="C23" s="734" t="str">
        <f>BIN2HEX(CONCATENATE(C21,D21,E21,F21))</f>
        <v>9</v>
      </c>
      <c r="D23" s="734"/>
      <c r="E23" s="734"/>
      <c r="F23" s="735"/>
      <c r="G23" s="728" t="str">
        <f>BIN2HEX(CONCATENATE(G21,H21,I21,J21))</f>
        <v>B</v>
      </c>
      <c r="H23" s="729"/>
      <c r="I23" s="729"/>
      <c r="J23" s="730"/>
      <c r="K23" s="728" t="str">
        <f>BIN2HEX(CONCATENATE(K21,L21,M21,N21))</f>
        <v>6</v>
      </c>
      <c r="L23" s="729"/>
      <c r="M23" s="729"/>
      <c r="N23" s="730"/>
      <c r="O23" s="728" t="str">
        <f>BIN2HEX(CONCATENATE(O21,P21,Q21,R21))</f>
        <v>C</v>
      </c>
      <c r="P23" s="729"/>
      <c r="Q23" s="729"/>
      <c r="R23" s="730"/>
      <c r="S23" s="728" t="e">
        <f>BIN2HEX(CONCATENATE(S21,T21,U21,V21))</f>
        <v>#NUM!</v>
      </c>
      <c r="T23" s="729"/>
      <c r="U23" s="729"/>
      <c r="V23" s="730"/>
      <c r="W23" s="728" t="e">
        <f>BIN2HEX(CONCATENATE(W21,X21,Y21,Z21))</f>
        <v>#NUM!</v>
      </c>
      <c r="X23" s="729"/>
      <c r="Y23" s="729"/>
      <c r="Z23" s="730"/>
      <c r="AA23" s="728" t="e">
        <f>BIN2HEX(CONCATENATE(AA21,AB21,AC21,AD21))</f>
        <v>#NUM!</v>
      </c>
      <c r="AB23" s="729"/>
      <c r="AC23" s="729"/>
      <c r="AD23" s="730"/>
      <c r="AE23" s="728" t="e">
        <f>BIN2HEX(CONCATENATE(AE21,AF21,AG21,AH21))</f>
        <v>#NUM!</v>
      </c>
      <c r="AF23" s="729"/>
      <c r="AG23" s="729"/>
      <c r="AH23" s="730"/>
      <c r="AI23" s="736" t="str">
        <f>BIN2HEX(CONCATENATE(AI21,AJ21,AK21,AL21))</f>
        <v>0</v>
      </c>
      <c r="AJ23" s="734"/>
      <c r="AK23" s="734"/>
      <c r="AL23" s="735"/>
      <c r="AM23" s="728" t="str">
        <f>BIN2HEX(CONCATENATE(AM21,AN21,AO21,AP21))</f>
        <v>0</v>
      </c>
      <c r="AN23" s="729"/>
      <c r="AO23" s="729"/>
      <c r="AP23" s="730"/>
      <c r="AQ23" s="728" t="str">
        <f>BIN2HEX(CONCATENATE(AQ21,AR21,AS21,AT21))</f>
        <v>0</v>
      </c>
      <c r="AR23" s="729"/>
      <c r="AS23" s="729"/>
      <c r="AT23" s="730"/>
      <c r="AU23" s="728" t="str">
        <f>BIN2HEX(CONCATENATE(AU21,AV21,AW21,AX21))</f>
        <v>0</v>
      </c>
      <c r="AV23" s="729"/>
      <c r="AW23" s="729"/>
      <c r="AX23" s="730"/>
      <c r="AY23" s="728" t="str">
        <f>BIN2HEX(CONCATENATE(AY21,AZ21,BA21,BB21))</f>
        <v>1</v>
      </c>
      <c r="AZ23" s="729"/>
      <c r="BA23" s="729"/>
      <c r="BB23" s="730"/>
      <c r="BC23" s="728" t="str">
        <f>BIN2HEX(CONCATENATE(BC21,BD21,BE21,BF21))</f>
        <v>A</v>
      </c>
      <c r="BD23" s="729"/>
      <c r="BE23" s="729"/>
      <c r="BF23" s="730"/>
      <c r="BG23" s="728" t="str">
        <f>BIN2HEX(CONCATENATE(BG21,BH21,BI21,BJ21))</f>
        <v>5</v>
      </c>
      <c r="BH23" s="729"/>
      <c r="BI23" s="729"/>
      <c r="BJ23" s="730"/>
      <c r="BK23" s="186" t="e">
        <f>CONCATENATE(C23,G23,K23,O23,S23,W23,AA23,AE23,AI23,AM23,AQ23,AU23,AY23,BC23,BG23)</f>
        <v>#NUM!</v>
      </c>
    </row>
    <row r="24" spans="1:63" ht="13.5" thickBot="1" x14ac:dyDescent="0.25">
      <c r="A24" s="765"/>
      <c r="B24" s="187" t="s">
        <v>10</v>
      </c>
      <c r="C24" s="732">
        <v>1</v>
      </c>
      <c r="D24" s="732"/>
      <c r="E24" s="732"/>
      <c r="F24" s="733"/>
      <c r="G24" s="731">
        <v>2</v>
      </c>
      <c r="H24" s="732"/>
      <c r="I24" s="732"/>
      <c r="J24" s="733"/>
      <c r="K24" s="731">
        <v>3</v>
      </c>
      <c r="L24" s="732"/>
      <c r="M24" s="732"/>
      <c r="N24" s="733"/>
      <c r="O24" s="731">
        <v>4</v>
      </c>
      <c r="P24" s="732"/>
      <c r="Q24" s="732"/>
      <c r="R24" s="733"/>
      <c r="S24" s="731">
        <v>5</v>
      </c>
      <c r="T24" s="732"/>
      <c r="U24" s="732"/>
      <c r="V24" s="733"/>
      <c r="W24" s="731">
        <v>6</v>
      </c>
      <c r="X24" s="732"/>
      <c r="Y24" s="732"/>
      <c r="Z24" s="733"/>
      <c r="AA24" s="731">
        <v>7</v>
      </c>
      <c r="AB24" s="732"/>
      <c r="AC24" s="732"/>
      <c r="AD24" s="733"/>
      <c r="AE24" s="731">
        <v>8</v>
      </c>
      <c r="AF24" s="732"/>
      <c r="AG24" s="732"/>
      <c r="AH24" s="733"/>
      <c r="AI24" s="731">
        <v>9</v>
      </c>
      <c r="AJ24" s="732"/>
      <c r="AK24" s="732"/>
      <c r="AL24" s="733"/>
      <c r="AM24" s="731">
        <v>10</v>
      </c>
      <c r="AN24" s="732"/>
      <c r="AO24" s="732"/>
      <c r="AP24" s="733"/>
      <c r="AQ24" s="731">
        <v>11</v>
      </c>
      <c r="AR24" s="732"/>
      <c r="AS24" s="732"/>
      <c r="AT24" s="733"/>
      <c r="AU24" s="731">
        <v>12</v>
      </c>
      <c r="AV24" s="732"/>
      <c r="AW24" s="732"/>
      <c r="AX24" s="733"/>
      <c r="AY24" s="731">
        <v>13</v>
      </c>
      <c r="AZ24" s="732"/>
      <c r="BA24" s="732"/>
      <c r="BB24" s="733"/>
      <c r="BC24" s="731">
        <v>14</v>
      </c>
      <c r="BD24" s="732"/>
      <c r="BE24" s="732"/>
      <c r="BF24" s="733"/>
      <c r="BG24" s="731">
        <v>15</v>
      </c>
      <c r="BH24" s="732"/>
      <c r="BI24" s="732"/>
      <c r="BJ24" s="733"/>
      <c r="BK24" s="188"/>
    </row>
    <row r="25" spans="1:63" s="204" customFormat="1" ht="13.5" thickBot="1" x14ac:dyDescent="0.25"/>
    <row r="26" spans="1:63" ht="41.25" x14ac:dyDescent="0.2">
      <c r="A26" s="823" t="s">
        <v>289</v>
      </c>
      <c r="B26" s="140" t="s">
        <v>6</v>
      </c>
      <c r="C26" s="197" t="s">
        <v>286</v>
      </c>
      <c r="D26" s="826" t="s">
        <v>0</v>
      </c>
      <c r="E26" s="827"/>
      <c r="F26" s="827"/>
      <c r="G26" s="827"/>
      <c r="H26" s="827"/>
      <c r="I26" s="827"/>
      <c r="J26" s="827"/>
      <c r="K26" s="827"/>
      <c r="L26" s="827"/>
      <c r="M26" s="828"/>
      <c r="N26" s="826" t="s">
        <v>1</v>
      </c>
      <c r="O26" s="829"/>
      <c r="P26" s="830"/>
      <c r="Q26" s="826" t="s">
        <v>242</v>
      </c>
      <c r="R26" s="827"/>
      <c r="S26" s="828"/>
      <c r="T26" s="198" t="s">
        <v>16</v>
      </c>
      <c r="U26" s="826" t="s">
        <v>822</v>
      </c>
      <c r="V26" s="827"/>
      <c r="W26" s="827"/>
      <c r="X26" s="827"/>
      <c r="Y26" s="827"/>
      <c r="Z26" s="827"/>
      <c r="AA26" s="827"/>
      <c r="AB26" s="827"/>
      <c r="AC26" s="827"/>
      <c r="AD26" s="827"/>
      <c r="AE26" s="827"/>
      <c r="AF26" s="827"/>
      <c r="AG26" s="827"/>
      <c r="AH26" s="827"/>
      <c r="AI26" s="827"/>
      <c r="AJ26" s="827"/>
      <c r="AK26" s="827"/>
      <c r="AL26" s="827"/>
      <c r="AM26" s="827"/>
      <c r="AN26" s="828"/>
      <c r="AO26" s="826" t="s">
        <v>245</v>
      </c>
      <c r="AP26" s="827"/>
      <c r="AQ26" s="827"/>
      <c r="AR26" s="827"/>
      <c r="AS26" s="827"/>
      <c r="AT26" s="827"/>
      <c r="AU26" s="827"/>
      <c r="AV26" s="827"/>
      <c r="AW26" s="827"/>
      <c r="AX26" s="828"/>
      <c r="AY26" s="826" t="s">
        <v>244</v>
      </c>
      <c r="AZ26" s="827"/>
      <c r="BA26" s="827"/>
      <c r="BB26" s="827"/>
      <c r="BC26" s="827"/>
      <c r="BD26" s="827"/>
      <c r="BE26" s="827"/>
      <c r="BF26" s="827"/>
      <c r="BG26" s="827"/>
      <c r="BH26" s="828"/>
      <c r="BI26" s="826" t="s">
        <v>18</v>
      </c>
      <c r="BJ26" s="828"/>
      <c r="BK26" s="141" t="s">
        <v>241</v>
      </c>
    </row>
    <row r="27" spans="1:63" ht="14.1" customHeight="1" x14ac:dyDescent="0.2">
      <c r="A27" s="824"/>
      <c r="B27" s="142" t="s">
        <v>5</v>
      </c>
      <c r="C27" s="143">
        <v>1</v>
      </c>
      <c r="D27" s="778" t="str">
        <f>CODING!$C$3</f>
        <v>219</v>
      </c>
      <c r="E27" s="831"/>
      <c r="F27" s="831"/>
      <c r="G27" s="831"/>
      <c r="H27" s="831"/>
      <c r="I27" s="831"/>
      <c r="J27" s="831"/>
      <c r="K27" s="831"/>
      <c r="L27" s="831"/>
      <c r="M27" s="779"/>
      <c r="N27" s="744" t="s">
        <v>246</v>
      </c>
      <c r="O27" s="745"/>
      <c r="P27" s="746"/>
      <c r="Q27" s="846" t="s">
        <v>243</v>
      </c>
      <c r="R27" s="831"/>
      <c r="S27" s="779"/>
      <c r="T27" s="144">
        <f>CODING!$D$14</f>
        <v>1</v>
      </c>
      <c r="U27" s="778">
        <f>CODING!B8</f>
        <v>999</v>
      </c>
      <c r="V27" s="831"/>
      <c r="W27" s="831"/>
      <c r="X27" s="831"/>
      <c r="Y27" s="831"/>
      <c r="Z27" s="831"/>
      <c r="AA27" s="831"/>
      <c r="AB27" s="831"/>
      <c r="AC27" s="831"/>
      <c r="AD27" s="831"/>
      <c r="AE27" s="831"/>
      <c r="AF27" s="831"/>
      <c r="AG27" s="831"/>
      <c r="AH27" s="831"/>
      <c r="AI27" s="831"/>
      <c r="AJ27" s="831"/>
      <c r="AK27" s="831"/>
      <c r="AL27" s="831"/>
      <c r="AM27" s="831"/>
      <c r="AN27" s="779"/>
      <c r="AO27" s="845" t="str">
        <f>CODING!B16</f>
        <v>0000000000</v>
      </c>
      <c r="AP27" s="831"/>
      <c r="AQ27" s="831"/>
      <c r="AR27" s="831"/>
      <c r="AS27" s="831"/>
      <c r="AT27" s="831"/>
      <c r="AU27" s="831"/>
      <c r="AV27" s="831"/>
      <c r="AW27" s="831"/>
      <c r="AX27" s="779"/>
      <c r="AY27" s="778">
        <f>CODING!B15</f>
        <v>105</v>
      </c>
      <c r="AZ27" s="831"/>
      <c r="BA27" s="831"/>
      <c r="BB27" s="831"/>
      <c r="BC27" s="831"/>
      <c r="BD27" s="831"/>
      <c r="BE27" s="831"/>
      <c r="BF27" s="831"/>
      <c r="BG27" s="831"/>
      <c r="BH27" s="779"/>
      <c r="BI27" s="778" t="str">
        <f>CODING!$C$17</f>
        <v>01</v>
      </c>
      <c r="BJ27" s="779"/>
      <c r="BK27" s="145"/>
    </row>
    <row r="28" spans="1:63" ht="13.5" thickBot="1" x14ac:dyDescent="0.25">
      <c r="A28" s="824"/>
      <c r="B28" s="142" t="s">
        <v>11</v>
      </c>
      <c r="C28" s="146">
        <f>C30-C30+1</f>
        <v>1</v>
      </c>
      <c r="D28" s="752">
        <f>M30-D30+1</f>
        <v>10</v>
      </c>
      <c r="E28" s="753"/>
      <c r="F28" s="753"/>
      <c r="G28" s="753"/>
      <c r="H28" s="753"/>
      <c r="I28" s="753"/>
      <c r="J28" s="753"/>
      <c r="K28" s="753"/>
      <c r="L28" s="753"/>
      <c r="M28" s="754"/>
      <c r="N28" s="780">
        <f>P30-N30+1</f>
        <v>3</v>
      </c>
      <c r="O28" s="781"/>
      <c r="P28" s="782"/>
      <c r="Q28" s="752">
        <f>S30-Q30+1</f>
        <v>3</v>
      </c>
      <c r="R28" s="753"/>
      <c r="S28" s="754"/>
      <c r="T28" s="147">
        <f>T30-T30+1</f>
        <v>1</v>
      </c>
      <c r="U28" s="752">
        <f>AN30-U30+1</f>
        <v>20</v>
      </c>
      <c r="V28" s="753"/>
      <c r="W28" s="753"/>
      <c r="X28" s="753"/>
      <c r="Y28" s="753"/>
      <c r="Z28" s="753"/>
      <c r="AA28" s="753"/>
      <c r="AB28" s="753"/>
      <c r="AC28" s="753"/>
      <c r="AD28" s="753"/>
      <c r="AE28" s="753"/>
      <c r="AF28" s="753"/>
      <c r="AG28" s="753"/>
      <c r="AH28" s="753"/>
      <c r="AI28" s="753"/>
      <c r="AJ28" s="753"/>
      <c r="AK28" s="753"/>
      <c r="AL28" s="753"/>
      <c r="AM28" s="753"/>
      <c r="AN28" s="754"/>
      <c r="AO28" s="752">
        <f>AX30-AO30+1</f>
        <v>10</v>
      </c>
      <c r="AP28" s="753"/>
      <c r="AQ28" s="753"/>
      <c r="AR28" s="753"/>
      <c r="AS28" s="753"/>
      <c r="AT28" s="753"/>
      <c r="AU28" s="753"/>
      <c r="AV28" s="753"/>
      <c r="AW28" s="753"/>
      <c r="AX28" s="754"/>
      <c r="AY28" s="752">
        <f>BH30-AY30+1</f>
        <v>10</v>
      </c>
      <c r="AZ28" s="753"/>
      <c r="BA28" s="753"/>
      <c r="BB28" s="753"/>
      <c r="BC28" s="753"/>
      <c r="BD28" s="753"/>
      <c r="BE28" s="753"/>
      <c r="BF28" s="753"/>
      <c r="BG28" s="753"/>
      <c r="BH28" s="754"/>
      <c r="BI28" s="752">
        <f>BJ30-BI30+1</f>
        <v>2</v>
      </c>
      <c r="BJ28" s="754"/>
      <c r="BK28" s="145">
        <f>SUM(C28:BJ28)</f>
        <v>60</v>
      </c>
    </row>
    <row r="29" spans="1:63" x14ac:dyDescent="0.2">
      <c r="A29" s="824"/>
      <c r="B29" s="142" t="s">
        <v>7</v>
      </c>
      <c r="C29" s="148">
        <f>C27</f>
        <v>1</v>
      </c>
      <c r="D29" s="149" t="str">
        <f>MID(CODING!$D$3,1,1)</f>
        <v>0</v>
      </c>
      <c r="E29" s="149" t="str">
        <f>MID(CODING!$D$3,2,1)</f>
        <v>0</v>
      </c>
      <c r="F29" s="150" t="str">
        <f>MID(CODING!$D$3,3,1)</f>
        <v>1</v>
      </c>
      <c r="G29" s="151" t="str">
        <f>MID(CODING!$D$3,4,1)</f>
        <v>1</v>
      </c>
      <c r="H29" s="149" t="str">
        <f>MID(CODING!$D$3,5,1)</f>
        <v>0</v>
      </c>
      <c r="I29" s="149" t="str">
        <f>MID(CODING!$D$3,6,1)</f>
        <v>1</v>
      </c>
      <c r="J29" s="150" t="str">
        <f>MID(CODING!$D$3,7,1)</f>
        <v>1</v>
      </c>
      <c r="K29" s="151" t="str">
        <f>MID(CODING!$D$3,8,1)</f>
        <v>0</v>
      </c>
      <c r="L29" s="149" t="str">
        <f>MID(CODING!$D$3,9,1)</f>
        <v>1</v>
      </c>
      <c r="M29" s="149" t="str">
        <f>MID(CODING!$D$3,10,1)</f>
        <v>1</v>
      </c>
      <c r="N29" s="150" t="str">
        <f>MID($N27,1,1)</f>
        <v>0</v>
      </c>
      <c r="O29" s="151" t="str">
        <f>MID($N27,2,1)</f>
        <v>1</v>
      </c>
      <c r="P29" s="149" t="str">
        <f>MID($N27,3,1)</f>
        <v>1</v>
      </c>
      <c r="Q29" s="149" t="str">
        <f>MID($Q27,1,1)</f>
        <v>0</v>
      </c>
      <c r="R29" s="150" t="str">
        <f>MID($Q27,2,1)</f>
        <v>0</v>
      </c>
      <c r="S29" s="151" t="str">
        <f>MID($Q27,3,1)</f>
        <v>0</v>
      </c>
      <c r="T29" s="149">
        <f>T27</f>
        <v>1</v>
      </c>
      <c r="U29" s="149" t="str">
        <f>IF(AND(CODING!$D$8&lt;&gt;"-",CODING!$D$8&lt;&gt;"Out of range",LEN(CODING!$D$8)=U28),MID(CODING!$D$8,1,1),"-")</f>
        <v>0</v>
      </c>
      <c r="V29" s="150" t="str">
        <f>IF(AND(CODING!$D$8&lt;&gt;"-",CODING!$D$8&lt;&gt;"Out of range",LEN(CODING!$D$8)=U28),MID(CODING!$D$8,2,1),"-")</f>
        <v>0</v>
      </c>
      <c r="W29" s="151" t="str">
        <f>IF(AND(CODING!$D$8&lt;&gt;"-",CODING!$D$8&lt;&gt;"Out of range",LEN(CODING!$D$8)=U28),MID(CODING!$D$8,3,1),"-")</f>
        <v>0</v>
      </c>
      <c r="X29" s="149" t="str">
        <f>IF(AND(CODING!$D$8&lt;&gt;"-",CODING!$D$8&lt;&gt;"Out of range",LEN(CODING!$D$8)=U28),MID(CODING!$D$8,4,1),"-")</f>
        <v>0</v>
      </c>
      <c r="Y29" s="149" t="str">
        <f>IF(AND(CODING!$D$8&lt;&gt;"-",CODING!$D$8&lt;&gt;"Out of range",LEN(CODING!$D$8)=U28),MID(CODING!$D$8,5,1),"-")</f>
        <v>0</v>
      </c>
      <c r="Z29" s="150" t="str">
        <f>IF(AND(CODING!$D$8&lt;&gt;"-",CODING!$D$8&lt;&gt;"Out of range",LEN(CODING!$D$8)=U28),MID(CODING!$D$8,6,1),"-")</f>
        <v>0</v>
      </c>
      <c r="AA29" s="151" t="str">
        <f>IF(AND(CODING!$D$8&lt;&gt;"-",CODING!$D$8&lt;&gt;"Out of range",LEN(CODING!$D$8)=U28),MID(CODING!$D$8,7,1),"-")</f>
        <v>0</v>
      </c>
      <c r="AB29" s="149" t="str">
        <f>IF(AND(CODING!$D$8&lt;&gt;"-",CODING!$D$8&lt;&gt;"Out of range",LEN(CODING!$D$8)=U28),MID(CODING!$D$8,8,1),"-")</f>
        <v>0</v>
      </c>
      <c r="AC29" s="149" t="str">
        <f>IF(AND(CODING!$D$8&lt;&gt;"-",CODING!$D$8&lt;&gt;"Out of range",LEN(CODING!$D$8)=U28),MID(CODING!$D$8,9,1),"-")</f>
        <v>0</v>
      </c>
      <c r="AD29" s="150" t="str">
        <f>IF(AND(CODING!$D$8&lt;&gt;"-",CODING!$D$8&lt;&gt;"Out of range",LEN(CODING!$D$8)=U28),MID(CODING!$D$8,10,1),"-")</f>
        <v>0</v>
      </c>
      <c r="AE29" s="151" t="str">
        <f>IF(AND(CODING!$D$8&lt;&gt;"-",CODING!$D$8&lt;&gt;"Out of range",LEN(CODING!$D$8)=U28),MID(CODING!$D$8,11,1),"-")</f>
        <v>1</v>
      </c>
      <c r="AF29" s="149" t="str">
        <f>IF(AND(CODING!$D$8&lt;&gt;"-",CODING!$D$8&lt;&gt;"Out of range",LEN(CODING!$D$8)=U28),MID(CODING!$D$8,12,1),"-")</f>
        <v>1</v>
      </c>
      <c r="AG29" s="149" t="str">
        <f>IF(AND(CODING!$D$8&lt;&gt;"-",CODING!$D$8&lt;&gt;"Out of range",LEN(CODING!$D$8)=U28),MID(CODING!$D$8,13,1),"-")</f>
        <v>1</v>
      </c>
      <c r="AH29" s="150" t="str">
        <f>IF(AND(CODING!$D$8&lt;&gt;"-",CODING!$D$8&lt;&gt;"Out of range",LEN(CODING!$D$8)=U28),MID(CODING!$D$8,14,1),"-")</f>
        <v>1</v>
      </c>
      <c r="AI29" s="151" t="str">
        <f>IF(AND(CODING!$D$8&lt;&gt;"-",CODING!$D$8&lt;&gt;"Out of range",LEN(CODING!$D$8)=U28),MID(CODING!$D$8,15,1),"-")</f>
        <v>1</v>
      </c>
      <c r="AJ29" s="149" t="str">
        <f>IF(AND(CODING!$D$8&lt;&gt;"-",CODING!$D$8&lt;&gt;"Out of range",LEN(CODING!$D$8)=U28),MID(CODING!$D$8,16,1),"-")</f>
        <v>0</v>
      </c>
      <c r="AK29" s="149" t="str">
        <f>IF(AND(CODING!$D$8&lt;&gt;"-",CODING!$D$8&lt;&gt;"Out of range",LEN(CODING!$D$8)=U28),MID(CODING!$D$8,17,1),"-")</f>
        <v>0</v>
      </c>
      <c r="AL29" s="150" t="str">
        <f>IF(AND(CODING!$D$8&lt;&gt;"-",CODING!$D$8&lt;&gt;"Out of range",LEN(CODING!$D$8)=U28),MID(CODING!$D$8,18,1),"-")</f>
        <v>1</v>
      </c>
      <c r="AM29" s="151" t="str">
        <f>IF(AND(CODING!$D$8&lt;&gt;"-",CODING!$D$8&lt;&gt;"Out of range",LEN(CODING!$D$8)=U28),MID(CODING!$D$8,19,1),"-")</f>
        <v>1</v>
      </c>
      <c r="AN29" s="149" t="str">
        <f>IF(AND(CODING!$D$8&lt;&gt;"-",CODING!$D$8&lt;&gt;"Out of range",LEN(CODING!$D$8)=U28),MID(CODING!$D$8,20,1),"-")</f>
        <v>1</v>
      </c>
      <c r="AO29" s="149" t="str">
        <f>MID($AO$27,1,1)</f>
        <v>0</v>
      </c>
      <c r="AP29" s="150" t="str">
        <f>MID($AO$27,2,1)</f>
        <v>0</v>
      </c>
      <c r="AQ29" s="151" t="str">
        <f>MID($AO$27,3,1)</f>
        <v>0</v>
      </c>
      <c r="AR29" s="149" t="str">
        <f>MID($AO$27,4,1)</f>
        <v>0</v>
      </c>
      <c r="AS29" s="149" t="str">
        <f>MID($AO$27,5,1)</f>
        <v>0</v>
      </c>
      <c r="AT29" s="150" t="str">
        <f>MID($AO$27,6,1)</f>
        <v>0</v>
      </c>
      <c r="AU29" s="151" t="str">
        <f>MID($AO$27,7,1)</f>
        <v>0</v>
      </c>
      <c r="AV29" s="149" t="str">
        <f>MID($AO$27,8,1)</f>
        <v>0</v>
      </c>
      <c r="AW29" s="149" t="str">
        <f>MID($AO$27,9,1)</f>
        <v>0</v>
      </c>
      <c r="AX29" s="150" t="str">
        <f>MID($AO$27,10,1)</f>
        <v>0</v>
      </c>
      <c r="AY29" s="151" t="str">
        <f>MID(CODING!$D$15,1,1)</f>
        <v>0</v>
      </c>
      <c r="AZ29" s="149" t="str">
        <f>MID(CODING!$D$15,2,1)</f>
        <v>0</v>
      </c>
      <c r="BA29" s="149" t="str">
        <f>MID(CODING!$D$15,3,1)</f>
        <v>0</v>
      </c>
      <c r="BB29" s="150" t="str">
        <f>MID(CODING!$D$15,4,1)</f>
        <v>1</v>
      </c>
      <c r="BC29" s="151" t="str">
        <f>MID(CODING!$D$15,5,1)</f>
        <v>1</v>
      </c>
      <c r="BD29" s="149" t="str">
        <f>MID(CODING!$D$15,6,1)</f>
        <v>0</v>
      </c>
      <c r="BE29" s="149" t="str">
        <f>MID(CODING!$D$15,7,1)</f>
        <v>1</v>
      </c>
      <c r="BF29" s="150" t="str">
        <f>MID(CODING!$D$15,8,1)</f>
        <v>0</v>
      </c>
      <c r="BG29" s="151" t="str">
        <f>MID(CODING!$D$15,9,1)</f>
        <v>0</v>
      </c>
      <c r="BH29" s="149" t="str">
        <f>MID(CODING!$D$15,10,1)</f>
        <v>1</v>
      </c>
      <c r="BI29" s="149" t="str">
        <f>MID(CODING!$D$17,1,1)</f>
        <v>0</v>
      </c>
      <c r="BJ29" s="150" t="str">
        <f>MID(CODING!$D$17,2,1)</f>
        <v>1</v>
      </c>
      <c r="BK29" s="152" t="str">
        <f>CONCATENATE(C29,D29,E29,F29,G29,H29,I29,J29,K29,L29,M29,N29,O29,P29,Q29,R29,S29,T29,U29,V29,W29,X29,Y29,Z29,AA29,AB29,AC29,AD29,AE29,AF29,AG29,AH29,AI29,AJ29,AK29,AL29,AM29,AN29,AO29,AP29,AQ29,AR29,AS29,AT29,AU29,AV29,AW29,AX29,AY29,AZ29,BA29,BB29,BC29,BD29,BE29,BF29,BG29,BH29,BI29,BJ29)</f>
        <v>100110110110110001000000000011111001110000000000000110100101</v>
      </c>
    </row>
    <row r="30" spans="1:63" x14ac:dyDescent="0.2">
      <c r="A30" s="824"/>
      <c r="B30" s="153" t="s">
        <v>8</v>
      </c>
      <c r="C30" s="154">
        <v>26</v>
      </c>
      <c r="D30" s="155">
        <v>27</v>
      </c>
      <c r="E30" s="155">
        <v>28</v>
      </c>
      <c r="F30" s="156">
        <v>29</v>
      </c>
      <c r="G30" s="157">
        <v>30</v>
      </c>
      <c r="H30" s="155">
        <v>31</v>
      </c>
      <c r="I30" s="155">
        <v>32</v>
      </c>
      <c r="J30" s="156">
        <v>33</v>
      </c>
      <c r="K30" s="157">
        <v>34</v>
      </c>
      <c r="L30" s="155">
        <v>35</v>
      </c>
      <c r="M30" s="155">
        <v>36</v>
      </c>
      <c r="N30" s="156">
        <v>37</v>
      </c>
      <c r="O30" s="157">
        <v>38</v>
      </c>
      <c r="P30" s="155">
        <v>39</v>
      </c>
      <c r="Q30" s="155">
        <v>40</v>
      </c>
      <c r="R30" s="156">
        <v>41</v>
      </c>
      <c r="S30" s="157">
        <v>42</v>
      </c>
      <c r="T30" s="155">
        <v>43</v>
      </c>
      <c r="U30" s="155">
        <v>44</v>
      </c>
      <c r="V30" s="156">
        <v>45</v>
      </c>
      <c r="W30" s="157">
        <v>46</v>
      </c>
      <c r="X30" s="155">
        <v>47</v>
      </c>
      <c r="Y30" s="155">
        <v>48</v>
      </c>
      <c r="Z30" s="156">
        <v>49</v>
      </c>
      <c r="AA30" s="157">
        <v>50</v>
      </c>
      <c r="AB30" s="155">
        <v>51</v>
      </c>
      <c r="AC30" s="155">
        <v>52</v>
      </c>
      <c r="AD30" s="156">
        <v>53</v>
      </c>
      <c r="AE30" s="157">
        <v>54</v>
      </c>
      <c r="AF30" s="155">
        <v>55</v>
      </c>
      <c r="AG30" s="155">
        <v>56</v>
      </c>
      <c r="AH30" s="156">
        <v>57</v>
      </c>
      <c r="AI30" s="157">
        <v>58</v>
      </c>
      <c r="AJ30" s="155">
        <v>59</v>
      </c>
      <c r="AK30" s="155">
        <v>60</v>
      </c>
      <c r="AL30" s="156">
        <v>61</v>
      </c>
      <c r="AM30" s="157">
        <v>62</v>
      </c>
      <c r="AN30" s="155">
        <v>63</v>
      </c>
      <c r="AO30" s="155">
        <v>64</v>
      </c>
      <c r="AP30" s="156">
        <v>65</v>
      </c>
      <c r="AQ30" s="157">
        <v>66</v>
      </c>
      <c r="AR30" s="155">
        <v>67</v>
      </c>
      <c r="AS30" s="155">
        <v>68</v>
      </c>
      <c r="AT30" s="156">
        <v>69</v>
      </c>
      <c r="AU30" s="157">
        <v>70</v>
      </c>
      <c r="AV30" s="155">
        <v>71</v>
      </c>
      <c r="AW30" s="155">
        <v>72</v>
      </c>
      <c r="AX30" s="156">
        <v>73</v>
      </c>
      <c r="AY30" s="157">
        <v>74</v>
      </c>
      <c r="AZ30" s="155">
        <v>75</v>
      </c>
      <c r="BA30" s="155">
        <v>76</v>
      </c>
      <c r="BB30" s="156">
        <v>77</v>
      </c>
      <c r="BC30" s="157">
        <v>78</v>
      </c>
      <c r="BD30" s="155">
        <v>79</v>
      </c>
      <c r="BE30" s="155">
        <v>80</v>
      </c>
      <c r="BF30" s="156">
        <v>81</v>
      </c>
      <c r="BG30" s="157">
        <v>82</v>
      </c>
      <c r="BH30" s="155">
        <v>83</v>
      </c>
      <c r="BI30" s="155">
        <v>84</v>
      </c>
      <c r="BJ30" s="156">
        <v>85</v>
      </c>
      <c r="BK30" s="145"/>
    </row>
    <row r="31" spans="1:63" x14ac:dyDescent="0.2">
      <c r="A31" s="824"/>
      <c r="B31" s="142" t="s">
        <v>9</v>
      </c>
      <c r="C31" s="751" t="str">
        <f>BIN2HEX(CONCATENATE(C29,D29,E29,F29))</f>
        <v>9</v>
      </c>
      <c r="D31" s="742"/>
      <c r="E31" s="742"/>
      <c r="F31" s="743"/>
      <c r="G31" s="741" t="str">
        <f>BIN2HEX(CONCATENATE(G29,H29,I29,J29))</f>
        <v>B</v>
      </c>
      <c r="H31" s="742"/>
      <c r="I31" s="742"/>
      <c r="J31" s="743"/>
      <c r="K31" s="741" t="str">
        <f>BIN2HEX(CONCATENATE(K29,L29,M29,N29))</f>
        <v>6</v>
      </c>
      <c r="L31" s="742"/>
      <c r="M31" s="742"/>
      <c r="N31" s="743"/>
      <c r="O31" s="741" t="str">
        <f>BIN2HEX(CONCATENATE(O29,P29,Q29,R29))</f>
        <v>C</v>
      </c>
      <c r="P31" s="742"/>
      <c r="Q31" s="742"/>
      <c r="R31" s="743"/>
      <c r="S31" s="741" t="str">
        <f>BIN2HEX(CONCATENATE(S29,T29,U29,V29))</f>
        <v>4</v>
      </c>
      <c r="T31" s="742"/>
      <c r="U31" s="742"/>
      <c r="V31" s="743"/>
      <c r="W31" s="741" t="str">
        <f>BIN2HEX(CONCATENATE(W29,X29,Y29,Z29))</f>
        <v>0</v>
      </c>
      <c r="X31" s="742"/>
      <c r="Y31" s="742"/>
      <c r="Z31" s="743"/>
      <c r="AA31" s="741" t="str">
        <f>BIN2HEX(CONCATENATE(AA29,AB29,AC29,AD29))</f>
        <v>0</v>
      </c>
      <c r="AB31" s="742"/>
      <c r="AC31" s="742"/>
      <c r="AD31" s="743"/>
      <c r="AE31" s="741" t="str">
        <f>BIN2HEX(CONCATENATE(AE29,AF29,AG29,AH29))</f>
        <v>F</v>
      </c>
      <c r="AF31" s="742"/>
      <c r="AG31" s="742"/>
      <c r="AH31" s="743"/>
      <c r="AI31" s="741" t="str">
        <f>BIN2HEX(CONCATENATE(AI29,AJ29,AK29,AL29))</f>
        <v>9</v>
      </c>
      <c r="AJ31" s="742"/>
      <c r="AK31" s="742"/>
      <c r="AL31" s="743"/>
      <c r="AM31" s="741" t="str">
        <f>BIN2HEX(CONCATENATE(AM29,AN29,AO29,AP29))</f>
        <v>C</v>
      </c>
      <c r="AN31" s="742"/>
      <c r="AO31" s="742"/>
      <c r="AP31" s="743"/>
      <c r="AQ31" s="741" t="str">
        <f>BIN2HEX(CONCATENATE(AQ29,AR29,AS29,AT29))</f>
        <v>0</v>
      </c>
      <c r="AR31" s="742"/>
      <c r="AS31" s="742"/>
      <c r="AT31" s="743"/>
      <c r="AU31" s="741" t="str">
        <f>BIN2HEX(CONCATENATE(AU29,AV29,AW29,AX29))</f>
        <v>0</v>
      </c>
      <c r="AV31" s="742"/>
      <c r="AW31" s="742"/>
      <c r="AX31" s="743"/>
      <c r="AY31" s="741" t="str">
        <f>BIN2HEX(CONCATENATE(AY29,AZ29,BA29,BB29))</f>
        <v>1</v>
      </c>
      <c r="AZ31" s="742"/>
      <c r="BA31" s="742"/>
      <c r="BB31" s="743"/>
      <c r="BC31" s="741" t="str">
        <f>BIN2HEX(CONCATENATE(BC29,BD29,BE29,BF29))</f>
        <v>A</v>
      </c>
      <c r="BD31" s="742"/>
      <c r="BE31" s="742"/>
      <c r="BF31" s="743"/>
      <c r="BG31" s="741" t="str">
        <f>BIN2HEX(CONCATENATE(BG29,BH29,BI29,BJ29))</f>
        <v>5</v>
      </c>
      <c r="BH31" s="742"/>
      <c r="BI31" s="742"/>
      <c r="BJ31" s="743"/>
      <c r="BK31" s="158" t="str">
        <f>CONCATENATE(C31,G31,K31,O31,S31,W31,AA31,AE31,AI31,AM31,AQ31,AU31,AY31,BC31,BG31)</f>
        <v>9B6C400F9C001A5</v>
      </c>
    </row>
    <row r="32" spans="1:63" ht="13.5" thickBot="1" x14ac:dyDescent="0.25">
      <c r="A32" s="825"/>
      <c r="B32" s="159" t="s">
        <v>10</v>
      </c>
      <c r="C32" s="747">
        <v>1</v>
      </c>
      <c r="D32" s="748"/>
      <c r="E32" s="748"/>
      <c r="F32" s="749"/>
      <c r="G32" s="750">
        <v>2</v>
      </c>
      <c r="H32" s="748"/>
      <c r="I32" s="748"/>
      <c r="J32" s="749"/>
      <c r="K32" s="750">
        <v>3</v>
      </c>
      <c r="L32" s="748"/>
      <c r="M32" s="748"/>
      <c r="N32" s="749"/>
      <c r="O32" s="750">
        <v>4</v>
      </c>
      <c r="P32" s="748"/>
      <c r="Q32" s="748"/>
      <c r="R32" s="749"/>
      <c r="S32" s="750">
        <v>5</v>
      </c>
      <c r="T32" s="748"/>
      <c r="U32" s="748"/>
      <c r="V32" s="749"/>
      <c r="W32" s="750">
        <v>6</v>
      </c>
      <c r="X32" s="748"/>
      <c r="Y32" s="748"/>
      <c r="Z32" s="749"/>
      <c r="AA32" s="750">
        <v>7</v>
      </c>
      <c r="AB32" s="748"/>
      <c r="AC32" s="748"/>
      <c r="AD32" s="749"/>
      <c r="AE32" s="750">
        <v>8</v>
      </c>
      <c r="AF32" s="748"/>
      <c r="AG32" s="748"/>
      <c r="AH32" s="749"/>
      <c r="AI32" s="750">
        <v>9</v>
      </c>
      <c r="AJ32" s="748"/>
      <c r="AK32" s="748"/>
      <c r="AL32" s="749"/>
      <c r="AM32" s="750">
        <v>10</v>
      </c>
      <c r="AN32" s="748"/>
      <c r="AO32" s="748"/>
      <c r="AP32" s="749"/>
      <c r="AQ32" s="750">
        <v>11</v>
      </c>
      <c r="AR32" s="748"/>
      <c r="AS32" s="748"/>
      <c r="AT32" s="749"/>
      <c r="AU32" s="750">
        <v>12</v>
      </c>
      <c r="AV32" s="748"/>
      <c r="AW32" s="748"/>
      <c r="AX32" s="749"/>
      <c r="AY32" s="750">
        <v>13</v>
      </c>
      <c r="AZ32" s="748"/>
      <c r="BA32" s="748"/>
      <c r="BB32" s="749"/>
      <c r="BC32" s="750">
        <v>14</v>
      </c>
      <c r="BD32" s="748"/>
      <c r="BE32" s="748"/>
      <c r="BF32" s="749"/>
      <c r="BG32" s="750">
        <v>15</v>
      </c>
      <c r="BH32" s="748"/>
      <c r="BI32" s="748"/>
      <c r="BJ32" s="749"/>
      <c r="BK32" s="160"/>
    </row>
    <row r="33" spans="1:64" s="204" customFormat="1" ht="13.5" thickBot="1" x14ac:dyDescent="0.25"/>
    <row r="34" spans="1:64" ht="16.5" x14ac:dyDescent="0.2">
      <c r="A34" s="803" t="s">
        <v>290</v>
      </c>
      <c r="B34" s="123" t="s">
        <v>6</v>
      </c>
      <c r="C34" s="195" t="s">
        <v>286</v>
      </c>
      <c r="D34" s="737" t="s">
        <v>0</v>
      </c>
      <c r="E34" s="738"/>
      <c r="F34" s="738"/>
      <c r="G34" s="738"/>
      <c r="H34" s="738"/>
      <c r="I34" s="738"/>
      <c r="J34" s="738"/>
      <c r="K34" s="738"/>
      <c r="L34" s="738"/>
      <c r="M34" s="739"/>
      <c r="N34" s="740" t="s">
        <v>1</v>
      </c>
      <c r="O34" s="738"/>
      <c r="P34" s="738"/>
      <c r="Q34" s="739"/>
      <c r="R34" s="740" t="s">
        <v>265</v>
      </c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  <c r="AM34" s="738"/>
      <c r="AN34" s="738"/>
      <c r="AO34" s="739"/>
      <c r="AP34" s="740" t="s">
        <v>2</v>
      </c>
      <c r="AQ34" s="738"/>
      <c r="AR34" s="738"/>
      <c r="AS34" s="738"/>
      <c r="AT34" s="738"/>
      <c r="AU34" s="738"/>
      <c r="AV34" s="738"/>
      <c r="AW34" s="738"/>
      <c r="AX34" s="738"/>
      <c r="AY34" s="738"/>
      <c r="AZ34" s="738"/>
      <c r="BA34" s="738"/>
      <c r="BB34" s="738"/>
      <c r="BC34" s="738"/>
      <c r="BD34" s="738"/>
      <c r="BE34" s="738"/>
      <c r="BF34" s="738"/>
      <c r="BG34" s="738"/>
      <c r="BH34" s="738"/>
      <c r="BI34" s="738"/>
      <c r="BJ34" s="739"/>
      <c r="BK34" s="124" t="s">
        <v>241</v>
      </c>
    </row>
    <row r="35" spans="1:64" x14ac:dyDescent="0.2">
      <c r="A35" s="804"/>
      <c r="B35" s="125" t="s">
        <v>5</v>
      </c>
      <c r="C35" s="126">
        <v>0</v>
      </c>
      <c r="D35" s="755" t="str">
        <f>CODING!$C$3</f>
        <v>219</v>
      </c>
      <c r="E35" s="756"/>
      <c r="F35" s="756"/>
      <c r="G35" s="756"/>
      <c r="H35" s="756"/>
      <c r="I35" s="756"/>
      <c r="J35" s="756"/>
      <c r="K35" s="756"/>
      <c r="L35" s="756"/>
      <c r="M35" s="757"/>
      <c r="N35" s="758" t="s">
        <v>107</v>
      </c>
      <c r="O35" s="759"/>
      <c r="P35" s="759"/>
      <c r="Q35" s="760"/>
      <c r="R35" s="761" t="str">
        <f>UPPER(CODING!$B$5)</f>
        <v>45CAAC</v>
      </c>
      <c r="S35" s="756"/>
      <c r="T35" s="756"/>
      <c r="U35" s="756"/>
      <c r="V35" s="756"/>
      <c r="W35" s="756"/>
      <c r="X35" s="756"/>
      <c r="Y35" s="756"/>
      <c r="Z35" s="756"/>
      <c r="AA35" s="756"/>
      <c r="AB35" s="756"/>
      <c r="AC35" s="756"/>
      <c r="AD35" s="756"/>
      <c r="AE35" s="756"/>
      <c r="AF35" s="756"/>
      <c r="AG35" s="756"/>
      <c r="AH35" s="756"/>
      <c r="AI35" s="756"/>
      <c r="AJ35" s="756"/>
      <c r="AK35" s="756"/>
      <c r="AL35" s="756"/>
      <c r="AM35" s="756"/>
      <c r="AN35" s="756"/>
      <c r="AO35" s="757"/>
      <c r="AP35" s="762" t="s">
        <v>3</v>
      </c>
      <c r="AQ35" s="756"/>
      <c r="AR35" s="756"/>
      <c r="AS35" s="756"/>
      <c r="AT35" s="756"/>
      <c r="AU35" s="756"/>
      <c r="AV35" s="756"/>
      <c r="AW35" s="756"/>
      <c r="AX35" s="756"/>
      <c r="AY35" s="756"/>
      <c r="AZ35" s="756"/>
      <c r="BA35" s="756"/>
      <c r="BB35" s="756"/>
      <c r="BC35" s="756"/>
      <c r="BD35" s="756"/>
      <c r="BE35" s="756"/>
      <c r="BF35" s="756"/>
      <c r="BG35" s="756"/>
      <c r="BH35" s="756"/>
      <c r="BI35" s="756"/>
      <c r="BJ35" s="757"/>
      <c r="BK35" s="127"/>
    </row>
    <row r="36" spans="1:64" ht="13.5" thickBot="1" x14ac:dyDescent="0.25">
      <c r="A36" s="804"/>
      <c r="B36" s="125" t="s">
        <v>11</v>
      </c>
      <c r="C36" s="192">
        <f>C38-C38+1</f>
        <v>1</v>
      </c>
      <c r="D36" s="786">
        <f>M38-D38+1</f>
        <v>10</v>
      </c>
      <c r="E36" s="787"/>
      <c r="F36" s="787"/>
      <c r="G36" s="787"/>
      <c r="H36" s="787"/>
      <c r="I36" s="787"/>
      <c r="J36" s="787"/>
      <c r="K36" s="787"/>
      <c r="L36" s="787"/>
      <c r="M36" s="788"/>
      <c r="N36" s="789">
        <f>Q38-N38+1</f>
        <v>4</v>
      </c>
      <c r="O36" s="787"/>
      <c r="P36" s="787"/>
      <c r="Q36" s="788"/>
      <c r="R36" s="790">
        <f>AO38-R38+1</f>
        <v>24</v>
      </c>
      <c r="S36" s="787"/>
      <c r="T36" s="787"/>
      <c r="U36" s="787"/>
      <c r="V36" s="787"/>
      <c r="W36" s="787"/>
      <c r="X36" s="787"/>
      <c r="Y36" s="787"/>
      <c r="Z36" s="787"/>
      <c r="AA36" s="787"/>
      <c r="AB36" s="787"/>
      <c r="AC36" s="787"/>
      <c r="AD36" s="787"/>
      <c r="AE36" s="787"/>
      <c r="AF36" s="787"/>
      <c r="AG36" s="787"/>
      <c r="AH36" s="787"/>
      <c r="AI36" s="787"/>
      <c r="AJ36" s="787"/>
      <c r="AK36" s="787"/>
      <c r="AL36" s="787"/>
      <c r="AM36" s="787"/>
      <c r="AN36" s="787"/>
      <c r="AO36" s="788"/>
      <c r="AP36" s="789">
        <f>BJ38-AP38+1</f>
        <v>21</v>
      </c>
      <c r="AQ36" s="787"/>
      <c r="AR36" s="787"/>
      <c r="AS36" s="787"/>
      <c r="AT36" s="787"/>
      <c r="AU36" s="787"/>
      <c r="AV36" s="787"/>
      <c r="AW36" s="787"/>
      <c r="AX36" s="787"/>
      <c r="AY36" s="787"/>
      <c r="AZ36" s="787"/>
      <c r="BA36" s="787"/>
      <c r="BB36" s="787"/>
      <c r="BC36" s="787"/>
      <c r="BD36" s="787"/>
      <c r="BE36" s="787"/>
      <c r="BF36" s="787"/>
      <c r="BG36" s="787"/>
      <c r="BH36" s="787"/>
      <c r="BI36" s="787"/>
      <c r="BJ36" s="788"/>
      <c r="BK36" s="127">
        <f>SUM(C36:BJ36)</f>
        <v>60</v>
      </c>
      <c r="BL36" t="s">
        <v>1351</v>
      </c>
    </row>
    <row r="37" spans="1:64" x14ac:dyDescent="0.2">
      <c r="A37" s="804"/>
      <c r="B37" s="189" t="s">
        <v>7</v>
      </c>
      <c r="C37" s="193">
        <f>C35</f>
        <v>0</v>
      </c>
      <c r="D37" s="128" t="str">
        <f>IF(CODING!$D$3&lt;&gt;"-",MID(CODING!$D$3,1,1),"-")</f>
        <v>0</v>
      </c>
      <c r="E37" s="128" t="str">
        <f>IF(CODING!$D$3&lt;&gt;"-",MID(CODING!$D$3,2,1),"-")</f>
        <v>0</v>
      </c>
      <c r="F37" s="129" t="str">
        <f>IF(CODING!$D$3&lt;&gt;"-",MID(CODING!$D$3,3,1),"-")</f>
        <v>1</v>
      </c>
      <c r="G37" s="130" t="str">
        <f>IF(CODING!$D$3&lt;&gt;"-",MID(CODING!$D$3,4,1),"-")</f>
        <v>1</v>
      </c>
      <c r="H37" s="128" t="str">
        <f>IF(CODING!$D$3&lt;&gt;"-",MID(CODING!$D$3,5,1),"-")</f>
        <v>0</v>
      </c>
      <c r="I37" s="128" t="str">
        <f>IF(CODING!$D$3&lt;&gt;"-",MID(CODING!$D$3,6,1),"-")</f>
        <v>1</v>
      </c>
      <c r="J37" s="131" t="str">
        <f>IF(CODING!$D$3&lt;&gt;"-",MID(CODING!$D$3,7,1),"-")</f>
        <v>1</v>
      </c>
      <c r="K37" s="130" t="str">
        <f>IF(CODING!$D$3&lt;&gt;"-",MID(CODING!$D$3,8,1),"-")</f>
        <v>0</v>
      </c>
      <c r="L37" s="128" t="str">
        <f>IF(CODING!$D$3&lt;&gt;"-",MID(CODING!$D$3,9,1),"-")</f>
        <v>1</v>
      </c>
      <c r="M37" s="128" t="str">
        <f>IF(CODING!$D$3&lt;&gt;"-",MID(CODING!$D$3,10,1),"-")</f>
        <v>1</v>
      </c>
      <c r="N37" s="131" t="str">
        <f>MID($N35,1,1)</f>
        <v>0</v>
      </c>
      <c r="O37" s="130" t="str">
        <f>MID($N35,2,1)</f>
        <v>0</v>
      </c>
      <c r="P37" s="128" t="str">
        <f>MID($N35,3,1)</f>
        <v>1</v>
      </c>
      <c r="Q37" s="128" t="str">
        <f>MID($N35,4,1)</f>
        <v>1</v>
      </c>
      <c r="R37" s="131" t="str">
        <f>IF(CODING!$D$5&lt;&gt;"-",MID(CODING!$D$5,1,1),"-")</f>
        <v>0</v>
      </c>
      <c r="S37" s="130" t="str">
        <f>IF(CODING!$D$5&lt;&gt;"-",MID(CODING!$D$5,2,1),"-")</f>
        <v>1</v>
      </c>
      <c r="T37" s="128" t="str">
        <f>IF(CODING!$D$5&lt;&gt;"-",MID(CODING!$D$5,3,1),"-")</f>
        <v>0</v>
      </c>
      <c r="U37" s="128" t="str">
        <f>IF(CODING!$D$5&lt;&gt;"-",MID(CODING!$D$5,4,1),"-")</f>
        <v>0</v>
      </c>
      <c r="V37" s="131" t="str">
        <f>IF(CODING!$D$5&lt;&gt;"-",MID(CODING!$D$5,5,1),"-")</f>
        <v>0</v>
      </c>
      <c r="W37" s="130" t="str">
        <f>IF(CODING!$D$5&lt;&gt;"-",MID(CODING!$D$5,6,1),"-")</f>
        <v>1</v>
      </c>
      <c r="X37" s="128" t="str">
        <f>IF(CODING!$D$5&lt;&gt;"-",MID(CODING!$D$5,7,1),"-")</f>
        <v>0</v>
      </c>
      <c r="Y37" s="128" t="str">
        <f>IF(CODING!$D$5&lt;&gt;"-",MID(CODING!$D$5,8,1),"-")</f>
        <v>1</v>
      </c>
      <c r="Z37" s="131" t="str">
        <f>IF(CODING!$D$5&lt;&gt;"-",MID(CODING!$D$5,9,1),"-")</f>
        <v>1</v>
      </c>
      <c r="AA37" s="130" t="str">
        <f>IF(CODING!$D$5&lt;&gt;"-",MID(CODING!$D$5,10,1),"-")</f>
        <v>1</v>
      </c>
      <c r="AB37" s="128" t="str">
        <f>IF(CODING!$D$5&lt;&gt;"-",MID(CODING!$D$5,11,1),"-")</f>
        <v>0</v>
      </c>
      <c r="AC37" s="128" t="str">
        <f>IF(CODING!$D$5&lt;&gt;"-",MID(CODING!$D$5,12,1),"-")</f>
        <v>0</v>
      </c>
      <c r="AD37" s="131" t="str">
        <f>IF(CODING!$D$5&lt;&gt;"-",MID(CODING!$D$5,13,1),"-")</f>
        <v>1</v>
      </c>
      <c r="AE37" s="130" t="str">
        <f>IF(CODING!$D$5&lt;&gt;"-",MID(CODING!$D$5,14,1),"-")</f>
        <v>0</v>
      </c>
      <c r="AF37" s="128" t="str">
        <f>IF(CODING!$D$5&lt;&gt;"-",MID(CODING!$D$5,15,1),"-")</f>
        <v>1</v>
      </c>
      <c r="AG37" s="128" t="str">
        <f>IF(CODING!$D$5&lt;&gt;"-",MID(CODING!$D$5,16,1),"-")</f>
        <v>0</v>
      </c>
      <c r="AH37" s="131" t="str">
        <f>IF(CODING!$D$5&lt;&gt;"-",MID(CODING!$D$5,17,1),"-")</f>
        <v>1</v>
      </c>
      <c r="AI37" s="130" t="str">
        <f>IF(CODING!$D$5&lt;&gt;"-",MID(CODING!$D$5,18,1),"-")</f>
        <v>0</v>
      </c>
      <c r="AJ37" s="128" t="str">
        <f>IF(CODING!$D$5&lt;&gt;"-",MID(CODING!$D$5,19,1),"-")</f>
        <v>1</v>
      </c>
      <c r="AK37" s="128" t="str">
        <f>IF(CODING!$D$5&lt;&gt;"-",MID(CODING!$D$5,20,1),"-")</f>
        <v>0</v>
      </c>
      <c r="AL37" s="131" t="str">
        <f>IF(CODING!$D$5&lt;&gt;"-",MID(CODING!$D$5,21,1),"-")</f>
        <v>1</v>
      </c>
      <c r="AM37" s="130" t="str">
        <f>IF(CODING!$D$5&lt;&gt;"-",MID(CODING!$D$5,22,1),"-")</f>
        <v>1</v>
      </c>
      <c r="AN37" s="128" t="str">
        <f>IF(CODING!$D$5&lt;&gt;"-",MID(CODING!$D$5,23,1),"-")</f>
        <v>0</v>
      </c>
      <c r="AO37" s="128" t="str">
        <f>IF(CODING!$D$5&lt;&gt;"-",MID(CODING!$D$5,24,1),"-")</f>
        <v>0</v>
      </c>
      <c r="AP37" s="131" t="str">
        <f>MID($AP35,1,1)</f>
        <v>0</v>
      </c>
      <c r="AQ37" s="130" t="str">
        <f>MID($AP35,2,1)</f>
        <v>1</v>
      </c>
      <c r="AR37" s="128" t="str">
        <f>MID($AP35,3,1)</f>
        <v>1</v>
      </c>
      <c r="AS37" s="128" t="str">
        <f>MID($AP35,4,1)</f>
        <v>1</v>
      </c>
      <c r="AT37" s="131" t="str">
        <f>MID($AP35,5,1)</f>
        <v>1</v>
      </c>
      <c r="AU37" s="130" t="str">
        <f>MID($AP35,6,1)</f>
        <v>1</v>
      </c>
      <c r="AV37" s="128" t="str">
        <f>MID($AP35,7,1)</f>
        <v>1</v>
      </c>
      <c r="AW37" s="128" t="str">
        <f>MID($AP35,8,1)</f>
        <v>1</v>
      </c>
      <c r="AX37" s="131" t="str">
        <f>MID($AP35,9,1)</f>
        <v>1</v>
      </c>
      <c r="AY37" s="130" t="str">
        <f>MID($AP35,10,1)</f>
        <v>1</v>
      </c>
      <c r="AZ37" s="128" t="str">
        <f>MID($AP35,11,1)</f>
        <v>0</v>
      </c>
      <c r="BA37" s="128" t="str">
        <f>MID($AP35,12,1)</f>
        <v>1</v>
      </c>
      <c r="BB37" s="131" t="str">
        <f>MID($AP35,13,1)</f>
        <v>1</v>
      </c>
      <c r="BC37" s="130" t="str">
        <f>MID($AP35,14,1)</f>
        <v>1</v>
      </c>
      <c r="BD37" s="128" t="str">
        <f>MID($AP35,15,1)</f>
        <v>1</v>
      </c>
      <c r="BE37" s="128" t="str">
        <f>MID($AP35,16,1)</f>
        <v>1</v>
      </c>
      <c r="BF37" s="131" t="str">
        <f>MID($AP35,17,1)</f>
        <v>1</v>
      </c>
      <c r="BG37" s="130" t="str">
        <f>MID($AP35,18,1)</f>
        <v>1</v>
      </c>
      <c r="BH37" s="128" t="str">
        <f>MID($AP35,19,1)</f>
        <v>1</v>
      </c>
      <c r="BI37" s="128" t="str">
        <f>MID($AP35,20,1)</f>
        <v>1</v>
      </c>
      <c r="BJ37" s="131" t="str">
        <f>MID($AP35,21,1)</f>
        <v>1</v>
      </c>
      <c r="BK37" s="132" t="str">
        <f>CONCATENATE(C37,D37,E37,F37,G37,H37,I37,J37,K37,L37,M37,N37,O37,P37,Q37,R37,S37,T37,U37,V37,W37,X37,Y37,Z37,AA37,AB37,AC37,AD37,AE37,AF37,AG37,AH37,AI37,AJ37,AK37,AL37,AM37,AN37,AO37,AP37,AQ37,AR37,AS37,AT37,AU37,AV37,AW37,AX37,AY37,AZ37,BA37,BB37,BC37,BD37,BE37,BF37,BG37,BH37,BI37,BJ37)</f>
        <v>000110110110011010001011100101010101100011111111101111111111</v>
      </c>
    </row>
    <row r="38" spans="1:64" x14ac:dyDescent="0.2">
      <c r="A38" s="804"/>
      <c r="B38" s="190" t="s">
        <v>8</v>
      </c>
      <c r="C38" s="133">
        <v>26</v>
      </c>
      <c r="D38" s="134">
        <v>27</v>
      </c>
      <c r="E38" s="134">
        <v>28</v>
      </c>
      <c r="F38" s="135">
        <v>29</v>
      </c>
      <c r="G38" s="136">
        <v>30</v>
      </c>
      <c r="H38" s="137">
        <v>31</v>
      </c>
      <c r="I38" s="137">
        <v>32</v>
      </c>
      <c r="J38" s="135">
        <v>33</v>
      </c>
      <c r="K38" s="136">
        <v>34</v>
      </c>
      <c r="L38" s="137">
        <v>35</v>
      </c>
      <c r="M38" s="137">
        <v>36</v>
      </c>
      <c r="N38" s="135">
        <v>37</v>
      </c>
      <c r="O38" s="136">
        <v>38</v>
      </c>
      <c r="P38" s="137">
        <v>39</v>
      </c>
      <c r="Q38" s="137">
        <v>40</v>
      </c>
      <c r="R38" s="135">
        <v>41</v>
      </c>
      <c r="S38" s="136">
        <v>42</v>
      </c>
      <c r="T38" s="137">
        <v>43</v>
      </c>
      <c r="U38" s="137">
        <v>44</v>
      </c>
      <c r="V38" s="135">
        <v>45</v>
      </c>
      <c r="W38" s="136">
        <v>46</v>
      </c>
      <c r="X38" s="137">
        <v>47</v>
      </c>
      <c r="Y38" s="137">
        <v>48</v>
      </c>
      <c r="Z38" s="135">
        <v>49</v>
      </c>
      <c r="AA38" s="136">
        <v>50</v>
      </c>
      <c r="AB38" s="137">
        <v>51</v>
      </c>
      <c r="AC38" s="137">
        <v>52</v>
      </c>
      <c r="AD38" s="135">
        <v>53</v>
      </c>
      <c r="AE38" s="136">
        <v>54</v>
      </c>
      <c r="AF38" s="137">
        <v>55</v>
      </c>
      <c r="AG38" s="137">
        <v>56</v>
      </c>
      <c r="AH38" s="135">
        <v>57</v>
      </c>
      <c r="AI38" s="136">
        <v>58</v>
      </c>
      <c r="AJ38" s="137">
        <v>59</v>
      </c>
      <c r="AK38" s="137">
        <v>60</v>
      </c>
      <c r="AL38" s="135">
        <v>61</v>
      </c>
      <c r="AM38" s="136">
        <v>62</v>
      </c>
      <c r="AN38" s="137">
        <v>63</v>
      </c>
      <c r="AO38" s="137">
        <v>64</v>
      </c>
      <c r="AP38" s="135">
        <v>65</v>
      </c>
      <c r="AQ38" s="136">
        <v>66</v>
      </c>
      <c r="AR38" s="137">
        <v>67</v>
      </c>
      <c r="AS38" s="137">
        <v>68</v>
      </c>
      <c r="AT38" s="135">
        <v>69</v>
      </c>
      <c r="AU38" s="136">
        <v>70</v>
      </c>
      <c r="AV38" s="137">
        <v>71</v>
      </c>
      <c r="AW38" s="137">
        <v>72</v>
      </c>
      <c r="AX38" s="135">
        <v>73</v>
      </c>
      <c r="AY38" s="136">
        <v>74</v>
      </c>
      <c r="AZ38" s="137">
        <v>75</v>
      </c>
      <c r="BA38" s="137">
        <v>76</v>
      </c>
      <c r="BB38" s="135">
        <v>77</v>
      </c>
      <c r="BC38" s="136">
        <v>78</v>
      </c>
      <c r="BD38" s="137">
        <v>79</v>
      </c>
      <c r="BE38" s="137">
        <v>80</v>
      </c>
      <c r="BF38" s="135">
        <v>81</v>
      </c>
      <c r="BG38" s="136">
        <v>82</v>
      </c>
      <c r="BH38" s="137">
        <v>83</v>
      </c>
      <c r="BI38" s="137">
        <v>84</v>
      </c>
      <c r="BJ38" s="135">
        <v>85</v>
      </c>
      <c r="BK38" s="127"/>
    </row>
    <row r="39" spans="1:64" x14ac:dyDescent="0.2">
      <c r="A39" s="804"/>
      <c r="B39" s="189" t="s">
        <v>9</v>
      </c>
      <c r="C39" s="791" t="str">
        <f>BIN2HEX(CONCATENATE(C37,D37,E37,F37))</f>
        <v>1</v>
      </c>
      <c r="D39" s="791"/>
      <c r="E39" s="791"/>
      <c r="F39" s="792"/>
      <c r="G39" s="793" t="str">
        <f>BIN2HEX(CONCATENATE(G37,H37,I37,J37))</f>
        <v>B</v>
      </c>
      <c r="H39" s="794"/>
      <c r="I39" s="794"/>
      <c r="J39" s="795"/>
      <c r="K39" s="793" t="str">
        <f>BIN2HEX(CONCATENATE(K37,L37,M37,N37))</f>
        <v>6</v>
      </c>
      <c r="L39" s="794"/>
      <c r="M39" s="794"/>
      <c r="N39" s="795"/>
      <c r="O39" s="783" t="str">
        <f>BIN2HEX(CONCATENATE(O37,P37,Q37,R37))</f>
        <v>6</v>
      </c>
      <c r="P39" s="784"/>
      <c r="Q39" s="784"/>
      <c r="R39" s="785"/>
      <c r="S39" s="783" t="str">
        <f>BIN2HEX(CONCATENATE(S37,T37,U37,V37))</f>
        <v>8</v>
      </c>
      <c r="T39" s="784"/>
      <c r="U39" s="784"/>
      <c r="V39" s="785"/>
      <c r="W39" s="783" t="str">
        <f>BIN2HEX(CONCATENATE(W37,X37,Y37,Z37))</f>
        <v>B</v>
      </c>
      <c r="X39" s="784"/>
      <c r="Y39" s="784"/>
      <c r="Z39" s="785"/>
      <c r="AA39" s="783" t="str">
        <f>BIN2HEX(CONCATENATE(AA37,AB37,AC37,AD37))</f>
        <v>9</v>
      </c>
      <c r="AB39" s="784"/>
      <c r="AC39" s="784"/>
      <c r="AD39" s="785"/>
      <c r="AE39" s="783" t="str">
        <f>BIN2HEX(CONCATENATE(AE37,AF37,AG37,AH37))</f>
        <v>5</v>
      </c>
      <c r="AF39" s="784"/>
      <c r="AG39" s="784"/>
      <c r="AH39" s="785"/>
      <c r="AI39" s="783" t="str">
        <f>BIN2HEX(CONCATENATE(AI37,AJ37,AK37,AL37))</f>
        <v>5</v>
      </c>
      <c r="AJ39" s="784"/>
      <c r="AK39" s="784"/>
      <c r="AL39" s="785"/>
      <c r="AM39" s="783" t="str">
        <f>BIN2HEX(CONCATENATE(AM37,AN37,AO37,AP37))</f>
        <v>8</v>
      </c>
      <c r="AN39" s="784"/>
      <c r="AO39" s="784"/>
      <c r="AP39" s="785"/>
      <c r="AQ39" s="783" t="str">
        <f>BIN2HEX(CONCATENATE(AQ37,AR37,AS37,AT37))</f>
        <v>F</v>
      </c>
      <c r="AR39" s="784"/>
      <c r="AS39" s="784"/>
      <c r="AT39" s="785"/>
      <c r="AU39" s="783" t="str">
        <f>BIN2HEX(CONCATENATE(AU37,AV37,AW37,AX37))</f>
        <v>F</v>
      </c>
      <c r="AV39" s="784"/>
      <c r="AW39" s="784"/>
      <c r="AX39" s="785"/>
      <c r="AY39" s="783" t="str">
        <f>BIN2HEX(CONCATENATE(AY37,AZ37,BA37,BB37))</f>
        <v>B</v>
      </c>
      <c r="AZ39" s="784"/>
      <c r="BA39" s="784"/>
      <c r="BB39" s="785"/>
      <c r="BC39" s="783" t="str">
        <f>BIN2HEX(CONCATENATE(BC37,BD37,BE37,BF37))</f>
        <v>F</v>
      </c>
      <c r="BD39" s="784"/>
      <c r="BE39" s="784"/>
      <c r="BF39" s="785"/>
      <c r="BG39" s="783" t="str">
        <f>BIN2HEX(CONCATENATE(BG37,BH37,BI37,BJ37))</f>
        <v>F</v>
      </c>
      <c r="BH39" s="784"/>
      <c r="BI39" s="784"/>
      <c r="BJ39" s="785"/>
      <c r="BK39" s="138" t="str">
        <f>CONCATENATE(C39,G39,K39,O39,S39,W39,AA39,AE39,AI39,AM39,AQ39,AU39,AY39,BC39,BG39)</f>
        <v>1B668B9558FFBFF</v>
      </c>
    </row>
    <row r="40" spans="1:64" ht="13.5" thickBot="1" x14ac:dyDescent="0.25">
      <c r="A40" s="805"/>
      <c r="B40" s="191" t="s">
        <v>10</v>
      </c>
      <c r="C40" s="815">
        <v>1</v>
      </c>
      <c r="D40" s="801"/>
      <c r="E40" s="801"/>
      <c r="F40" s="802"/>
      <c r="G40" s="800">
        <v>2</v>
      </c>
      <c r="H40" s="801"/>
      <c r="I40" s="801"/>
      <c r="J40" s="802"/>
      <c r="K40" s="800">
        <v>3</v>
      </c>
      <c r="L40" s="801"/>
      <c r="M40" s="801"/>
      <c r="N40" s="802"/>
      <c r="O40" s="800">
        <v>4</v>
      </c>
      <c r="P40" s="801"/>
      <c r="Q40" s="801"/>
      <c r="R40" s="802"/>
      <c r="S40" s="800">
        <v>5</v>
      </c>
      <c r="T40" s="801"/>
      <c r="U40" s="801"/>
      <c r="V40" s="802"/>
      <c r="W40" s="800">
        <v>6</v>
      </c>
      <c r="X40" s="801"/>
      <c r="Y40" s="801"/>
      <c r="Z40" s="802"/>
      <c r="AA40" s="800">
        <v>7</v>
      </c>
      <c r="AB40" s="801"/>
      <c r="AC40" s="801"/>
      <c r="AD40" s="802"/>
      <c r="AE40" s="800">
        <v>8</v>
      </c>
      <c r="AF40" s="801"/>
      <c r="AG40" s="801"/>
      <c r="AH40" s="802"/>
      <c r="AI40" s="800">
        <v>9</v>
      </c>
      <c r="AJ40" s="801"/>
      <c r="AK40" s="801"/>
      <c r="AL40" s="802"/>
      <c r="AM40" s="800">
        <v>10</v>
      </c>
      <c r="AN40" s="801"/>
      <c r="AO40" s="801"/>
      <c r="AP40" s="802"/>
      <c r="AQ40" s="800">
        <v>11</v>
      </c>
      <c r="AR40" s="801"/>
      <c r="AS40" s="801"/>
      <c r="AT40" s="802"/>
      <c r="AU40" s="800">
        <v>12</v>
      </c>
      <c r="AV40" s="801"/>
      <c r="AW40" s="801"/>
      <c r="AX40" s="802"/>
      <c r="AY40" s="800">
        <v>13</v>
      </c>
      <c r="AZ40" s="801"/>
      <c r="BA40" s="801"/>
      <c r="BB40" s="802"/>
      <c r="BC40" s="800">
        <v>14</v>
      </c>
      <c r="BD40" s="801"/>
      <c r="BE40" s="801"/>
      <c r="BF40" s="802"/>
      <c r="BG40" s="800">
        <v>15</v>
      </c>
      <c r="BH40" s="801"/>
      <c r="BI40" s="801"/>
      <c r="BJ40" s="802"/>
      <c r="BK40" s="139"/>
    </row>
    <row r="41" spans="1:64" s="204" customFormat="1" ht="13.5" thickBot="1" x14ac:dyDescent="0.25"/>
    <row r="42" spans="1:64" ht="16.5" x14ac:dyDescent="0.2">
      <c r="A42" s="677" t="s">
        <v>287</v>
      </c>
      <c r="B42" s="97" t="s">
        <v>6</v>
      </c>
      <c r="C42" s="194" t="s">
        <v>286</v>
      </c>
      <c r="D42" s="648" t="s">
        <v>0</v>
      </c>
      <c r="E42" s="649"/>
      <c r="F42" s="649"/>
      <c r="G42" s="649"/>
      <c r="H42" s="649"/>
      <c r="I42" s="649"/>
      <c r="J42" s="649"/>
      <c r="K42" s="649"/>
      <c r="L42" s="649"/>
      <c r="M42" s="650"/>
      <c r="N42" s="609" t="s">
        <v>1</v>
      </c>
      <c r="O42" s="610"/>
      <c r="P42" s="610"/>
      <c r="Q42" s="611"/>
      <c r="R42" s="648" t="s">
        <v>13</v>
      </c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50"/>
      <c r="AG42" s="648" t="s">
        <v>249</v>
      </c>
      <c r="AH42" s="649"/>
      <c r="AI42" s="649"/>
      <c r="AJ42" s="649"/>
      <c r="AK42" s="649"/>
      <c r="AL42" s="649"/>
      <c r="AM42" s="649"/>
      <c r="AN42" s="649"/>
      <c r="AO42" s="650"/>
      <c r="AP42" s="609" t="s">
        <v>2</v>
      </c>
      <c r="AQ42" s="610"/>
      <c r="AR42" s="610"/>
      <c r="AS42" s="610"/>
      <c r="AT42" s="610"/>
      <c r="AU42" s="610"/>
      <c r="AV42" s="610"/>
      <c r="AW42" s="610"/>
      <c r="AX42" s="610"/>
      <c r="AY42" s="610"/>
      <c r="AZ42" s="610"/>
      <c r="BA42" s="610"/>
      <c r="BB42" s="610"/>
      <c r="BC42" s="610"/>
      <c r="BD42" s="610"/>
      <c r="BE42" s="610"/>
      <c r="BF42" s="610"/>
      <c r="BG42" s="610"/>
      <c r="BH42" s="610"/>
      <c r="BI42" s="610"/>
      <c r="BJ42" s="611"/>
      <c r="BK42" s="98" t="s">
        <v>241</v>
      </c>
    </row>
    <row r="43" spans="1:64" ht="14.1" customHeight="1" x14ac:dyDescent="0.2">
      <c r="A43" s="678"/>
      <c r="B43" s="99" t="s">
        <v>5</v>
      </c>
      <c r="C43" s="100">
        <v>0</v>
      </c>
      <c r="D43" s="651" t="str">
        <f>CODING!$C$3</f>
        <v>219</v>
      </c>
      <c r="E43" s="652"/>
      <c r="F43" s="652"/>
      <c r="G43" s="652"/>
      <c r="H43" s="652"/>
      <c r="I43" s="652"/>
      <c r="J43" s="652"/>
      <c r="K43" s="652"/>
      <c r="L43" s="652"/>
      <c r="M43" s="653"/>
      <c r="N43" s="639" t="s">
        <v>113</v>
      </c>
      <c r="O43" s="640"/>
      <c r="P43" s="640"/>
      <c r="Q43" s="641"/>
      <c r="R43" s="651" t="str">
        <f>CODING!$C$10</f>
        <v>-</v>
      </c>
      <c r="S43" s="652"/>
      <c r="T43" s="652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652"/>
      <c r="AF43" s="653"/>
      <c r="AG43" s="662">
        <f>CODING!$B$12</f>
        <v>0</v>
      </c>
      <c r="AH43" s="663"/>
      <c r="AI43" s="663"/>
      <c r="AJ43" s="663"/>
      <c r="AK43" s="663"/>
      <c r="AL43" s="663"/>
      <c r="AM43" s="663"/>
      <c r="AN43" s="663"/>
      <c r="AO43" s="664"/>
      <c r="AP43" s="612" t="s">
        <v>3</v>
      </c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  <c r="BC43" s="613"/>
      <c r="BD43" s="613"/>
      <c r="BE43" s="613"/>
      <c r="BF43" s="613"/>
      <c r="BG43" s="613"/>
      <c r="BH43" s="613"/>
      <c r="BI43" s="613"/>
      <c r="BJ43" s="614"/>
      <c r="BK43" s="101"/>
    </row>
    <row r="44" spans="1:64" ht="13.5" thickBot="1" x14ac:dyDescent="0.25">
      <c r="A44" s="678"/>
      <c r="B44" s="99" t="s">
        <v>11</v>
      </c>
      <c r="C44" s="102">
        <f>C46-C46+1</f>
        <v>1</v>
      </c>
      <c r="D44" s="654">
        <f>M46-D46+1</f>
        <v>10</v>
      </c>
      <c r="E44" s="655"/>
      <c r="F44" s="655"/>
      <c r="G44" s="655"/>
      <c r="H44" s="655"/>
      <c r="I44" s="655"/>
      <c r="J44" s="655"/>
      <c r="K44" s="655"/>
      <c r="L44" s="655"/>
      <c r="M44" s="656"/>
      <c r="N44" s="615">
        <f>Q46-N46+1</f>
        <v>4</v>
      </c>
      <c r="O44" s="616"/>
      <c r="P44" s="616"/>
      <c r="Q44" s="617"/>
      <c r="R44" s="654">
        <f>AF46-R46+1</f>
        <v>15</v>
      </c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5"/>
      <c r="AE44" s="655"/>
      <c r="AF44" s="656"/>
      <c r="AG44" s="654">
        <f>AO46-AG46+1</f>
        <v>9</v>
      </c>
      <c r="AH44" s="655"/>
      <c r="AI44" s="655"/>
      <c r="AJ44" s="655"/>
      <c r="AK44" s="655"/>
      <c r="AL44" s="655"/>
      <c r="AM44" s="655"/>
      <c r="AN44" s="655"/>
      <c r="AO44" s="656"/>
      <c r="AP44" s="615">
        <f>BJ46-AP46+1</f>
        <v>21</v>
      </c>
      <c r="AQ44" s="616"/>
      <c r="AR44" s="616"/>
      <c r="AS44" s="616"/>
      <c r="AT44" s="616"/>
      <c r="AU44" s="616"/>
      <c r="AV44" s="616"/>
      <c r="AW44" s="616"/>
      <c r="AX44" s="616"/>
      <c r="AY44" s="616"/>
      <c r="AZ44" s="616"/>
      <c r="BA44" s="616"/>
      <c r="BB44" s="616"/>
      <c r="BC44" s="616"/>
      <c r="BD44" s="616"/>
      <c r="BE44" s="616"/>
      <c r="BF44" s="616"/>
      <c r="BG44" s="616"/>
      <c r="BH44" s="616"/>
      <c r="BI44" s="616"/>
      <c r="BJ44" s="617"/>
      <c r="BK44" s="103">
        <f>SUM(C44:BJ44)</f>
        <v>60</v>
      </c>
      <c r="BL44" t="s">
        <v>1351</v>
      </c>
    </row>
    <row r="45" spans="1:64" x14ac:dyDescent="0.2">
      <c r="A45" s="678"/>
      <c r="B45" s="99" t="s">
        <v>7</v>
      </c>
      <c r="C45" s="104">
        <f>C43</f>
        <v>0</v>
      </c>
      <c r="D45" s="105" t="str">
        <f>IF(CODING!$D$3&lt;&gt;"-",MID(CODING!$D$3,1,1),"-")</f>
        <v>0</v>
      </c>
      <c r="E45" s="105" t="str">
        <f>IF(CODING!$D$3&lt;&gt;"-",MID(CODING!$D$3,2,1),"-")</f>
        <v>0</v>
      </c>
      <c r="F45" s="106" t="str">
        <f>IF(CODING!$D$3&lt;&gt;"-",MID(CODING!$D$3,3,1),"-")</f>
        <v>1</v>
      </c>
      <c r="G45" s="107" t="str">
        <f>IF(CODING!$D$3&lt;&gt;"-",MID(CODING!$D$3,4,1),"-")</f>
        <v>1</v>
      </c>
      <c r="H45" s="105" t="str">
        <f>IF(CODING!$D$3&lt;&gt;"-",MID(CODING!$D$3,5,1),"-")</f>
        <v>0</v>
      </c>
      <c r="I45" s="105" t="str">
        <f>IF(CODING!$D$3&lt;&gt;"-",MID(CODING!$D$3,6,1),"-")</f>
        <v>1</v>
      </c>
      <c r="J45" s="108" t="str">
        <f>IF(CODING!$D$3&lt;&gt;"-",MID(CODING!$D$3,7,1),"-")</f>
        <v>1</v>
      </c>
      <c r="K45" s="107" t="str">
        <f>IF(CODING!$D$3&lt;&gt;"-",MID(CODING!$D$3,8,1),"-")</f>
        <v>0</v>
      </c>
      <c r="L45" s="105" t="str">
        <f>IF(CODING!$D$3&lt;&gt;"-",MID(CODING!$D$3,9,1),"-")</f>
        <v>1</v>
      </c>
      <c r="M45" s="105" t="str">
        <f>IF(CODING!$D$3&lt;&gt;"-",MID(CODING!$D$3,10,1),"-")</f>
        <v>1</v>
      </c>
      <c r="N45" s="108" t="str">
        <f>MID($N43,1,1)</f>
        <v>0</v>
      </c>
      <c r="O45" s="107" t="str">
        <f>MID($N43,2,1)</f>
        <v>1</v>
      </c>
      <c r="P45" s="105" t="str">
        <f>MID($N43,3,1)</f>
        <v>0</v>
      </c>
      <c r="Q45" s="105" t="str">
        <f>MID($N43,4,1)</f>
        <v>1</v>
      </c>
      <c r="R45" s="108" t="str">
        <f>IF(CODING!$D$11&lt;&gt;"-",MID(CODING!$D$11,1,1),"-")</f>
        <v>O</v>
      </c>
      <c r="S45" s="107" t="str">
        <f>IF(CODING!$D$11&lt;&gt;"-",MID(CODING!$D$11,2,1),"-")</f>
        <v>u</v>
      </c>
      <c r="T45" s="105" t="str">
        <f>IF(CODING!$D$11&lt;&gt;"-",MID(CODING!$D$11,3,1),"-")</f>
        <v>t</v>
      </c>
      <c r="U45" s="105" t="str">
        <f>IF(CODING!$D$11&lt;&gt;"-",MID(CODING!$D$11,4,1),"-")</f>
        <v xml:space="preserve"> </v>
      </c>
      <c r="V45" s="108" t="str">
        <f>IF(CODING!$D$11&lt;&gt;"-",MID(CODING!$D$11,5,1),"-")</f>
        <v>o</v>
      </c>
      <c r="W45" s="107" t="str">
        <f>IF(CODING!$D$11&lt;&gt;"-",MID(CODING!$D$11,6,1),"-")</f>
        <v>f</v>
      </c>
      <c r="X45" s="105" t="str">
        <f>IF(CODING!$D$11&lt;&gt;"-",MID(CODING!$D$11,7,1),"-")</f>
        <v xml:space="preserve"> </v>
      </c>
      <c r="Y45" s="105" t="str">
        <f>IF(CODING!$D$11&lt;&gt;"-",MID(CODING!$D$11,8,1),"-")</f>
        <v>r</v>
      </c>
      <c r="Z45" s="108" t="str">
        <f>IF(CODING!$D$11&lt;&gt;"-",MID(CODING!$D$11,9,1),"-")</f>
        <v>a</v>
      </c>
      <c r="AA45" s="107" t="str">
        <f>IF(CODING!$D$11&lt;&gt;"-",MID(CODING!$D$11,10,1),"-")</f>
        <v>n</v>
      </c>
      <c r="AB45" s="105" t="str">
        <f>IF(CODING!$D$11&lt;&gt;"-",MID(CODING!$D$11,11,1),"-")</f>
        <v>g</v>
      </c>
      <c r="AC45" s="105" t="str">
        <f>IF(CODING!$D$11&lt;&gt;"-",MID(CODING!$D$11,12,1),"-")</f>
        <v>e</v>
      </c>
      <c r="AD45" s="108" t="str">
        <f>IF(CODING!$D$11&lt;&gt;"-",MID(CODING!$D$11,13,1),"-")</f>
        <v/>
      </c>
      <c r="AE45" s="107" t="str">
        <f>IF(CODING!$D$11&lt;&gt;"-",MID(CODING!$D$11,14,1),"-")</f>
        <v/>
      </c>
      <c r="AF45" s="105" t="str">
        <f>IF(CODING!$D$11&lt;&gt;"-",MID(CODING!$D$11,15,1),"-")</f>
        <v/>
      </c>
      <c r="AG45" s="105" t="str">
        <f>IF(AND(CODING!$D$13&lt;&gt;"-",CODING!$D$13&lt;&gt;"Out of range",LEN(CODING!$D$13)=AG44),MID(CODING!$D$13,1,1),"-")</f>
        <v>0</v>
      </c>
      <c r="AH45" s="108" t="str">
        <f>IF(AND(CODING!$D$13&lt;&gt;"-",CODING!$D$13&lt;&gt;"Out of range",LEN(CODING!$D$13)=AG44),MID(CODING!$D$13,2,1),"-")</f>
        <v>0</v>
      </c>
      <c r="AI45" s="107" t="str">
        <f>IF(AND(CODING!$D$13&lt;&gt;"-",CODING!$D$13&lt;&gt;"Out of range",LEN(CODING!$D$13)=AG44),MID(CODING!$D$13,3,1),"-")</f>
        <v>0</v>
      </c>
      <c r="AJ45" s="105" t="str">
        <f>IF(AND(CODING!$D$13&lt;&gt;"-",CODING!$D$13&lt;&gt;"Out of range",LEN(CODING!$D$13)=AG44),MID(CODING!$D$13,4,1),"-")</f>
        <v>0</v>
      </c>
      <c r="AK45" s="105" t="str">
        <f>IF(AND(CODING!$D$13&lt;&gt;"-",CODING!$D$13&lt;&gt;"Out of range",LEN(CODING!$D$13)=AG44),MID(CODING!$D$13,5,1),"-")</f>
        <v>0</v>
      </c>
      <c r="AL45" s="108" t="str">
        <f>IF(AND(CODING!$D$13&lt;&gt;"-",CODING!$D$13&lt;&gt;"Out of range",LEN(CODING!$D$13)=AG44),MID(CODING!$D$13,6,1),"-")</f>
        <v>0</v>
      </c>
      <c r="AM45" s="107" t="str">
        <f>IF(AND(CODING!$D$13&lt;&gt;"-",CODING!$D$13&lt;&gt;"Out of range",LEN(CODING!$D$13)=AG44),MID(CODING!$D$13,7,1),"-")</f>
        <v>0</v>
      </c>
      <c r="AN45" s="105" t="str">
        <f>IF(AND(CODING!$D$13&lt;&gt;"-",CODING!$D$13&lt;&gt;"Out of range",LEN(CODING!$D$13)=AG44),MID(CODING!$D$13,8,1),"-")</f>
        <v>0</v>
      </c>
      <c r="AO45" s="105" t="str">
        <f>IF(AND(CODING!$D$13&lt;&gt;"-",CODING!$D$13&lt;&gt;"Out of range",LEN(CODING!$D$13)=AG44),MID(CODING!$D$13,9,1),"-")</f>
        <v>0</v>
      </c>
      <c r="AP45" s="108" t="str">
        <f>MID($AP43,1,1)</f>
        <v>0</v>
      </c>
      <c r="AQ45" s="107" t="str">
        <f>MID($AP43,2,1)</f>
        <v>1</v>
      </c>
      <c r="AR45" s="105" t="str">
        <f>MID($AP43,3,1)</f>
        <v>1</v>
      </c>
      <c r="AS45" s="105" t="str">
        <f>MID($AP43,4,1)</f>
        <v>1</v>
      </c>
      <c r="AT45" s="108" t="str">
        <f>MID($AP43,5,1)</f>
        <v>1</v>
      </c>
      <c r="AU45" s="107" t="str">
        <f>MID($AP43,6,1)</f>
        <v>1</v>
      </c>
      <c r="AV45" s="105" t="str">
        <f>MID($AP43,7,1)</f>
        <v>1</v>
      </c>
      <c r="AW45" s="105" t="str">
        <f>MID($AP43,8,1)</f>
        <v>1</v>
      </c>
      <c r="AX45" s="108" t="str">
        <f>MID($AP43,9,1)</f>
        <v>1</v>
      </c>
      <c r="AY45" s="107" t="str">
        <f>MID($AP43,10,1)</f>
        <v>1</v>
      </c>
      <c r="AZ45" s="105" t="str">
        <f>MID($AP43,11,1)</f>
        <v>0</v>
      </c>
      <c r="BA45" s="105" t="str">
        <f>MID($AP43,12,1)</f>
        <v>1</v>
      </c>
      <c r="BB45" s="108" t="str">
        <f>MID($AP43,13,1)</f>
        <v>1</v>
      </c>
      <c r="BC45" s="107" t="str">
        <f>MID($AP43,14,1)</f>
        <v>1</v>
      </c>
      <c r="BD45" s="105" t="str">
        <f>MID($AP43,15,1)</f>
        <v>1</v>
      </c>
      <c r="BE45" s="105" t="str">
        <f>MID($AP43,16,1)</f>
        <v>1</v>
      </c>
      <c r="BF45" s="108" t="str">
        <f>MID($AP43,17,1)</f>
        <v>1</v>
      </c>
      <c r="BG45" s="107" t="str">
        <f>MID($AP43,18,1)</f>
        <v>1</v>
      </c>
      <c r="BH45" s="105" t="str">
        <f>MID($AP43,19,1)</f>
        <v>1</v>
      </c>
      <c r="BI45" s="105" t="str">
        <f>MID($AP43,20,1)</f>
        <v>1</v>
      </c>
      <c r="BJ45" s="108" t="str">
        <f>MID($AP43,21,1)</f>
        <v>1</v>
      </c>
      <c r="BK45" s="109" t="str">
        <f>CONCATENATE(C45,D45,E45,F45,G45,H45,I45,J45,K45,L45,M45,N45,O45,P45,Q45,R45,S45,T45,U45,V45,W45,X45,Y45,Z45,AA45,AB45,AC45,AD45,AE45,AF45,AG45,AH45,AI45,AJ45,AK45,AL45,AM45,AN45,AO45,AP45,AQ45,AR45,AS45,AT45,AU45,AV45,AW45,AX45,AY45,AZ45,BA45,BB45,BC45,BD45,BE45,BF45,BG45,BH45,BI45,BJ45)</f>
        <v>000110110110101Out of range000000000011111111101111111111</v>
      </c>
    </row>
    <row r="46" spans="1:64" x14ac:dyDescent="0.2">
      <c r="A46" s="678"/>
      <c r="B46" s="110" t="s">
        <v>8</v>
      </c>
      <c r="C46" s="111">
        <v>26</v>
      </c>
      <c r="D46" s="112">
        <v>27</v>
      </c>
      <c r="E46" s="112">
        <v>28</v>
      </c>
      <c r="F46" s="113">
        <v>29</v>
      </c>
      <c r="G46" s="114">
        <v>30</v>
      </c>
      <c r="H46" s="115">
        <v>31</v>
      </c>
      <c r="I46" s="115">
        <v>32</v>
      </c>
      <c r="J46" s="113">
        <v>33</v>
      </c>
      <c r="K46" s="114">
        <v>34</v>
      </c>
      <c r="L46" s="115">
        <v>35</v>
      </c>
      <c r="M46" s="115">
        <v>36</v>
      </c>
      <c r="N46" s="113">
        <v>37</v>
      </c>
      <c r="O46" s="114">
        <v>38</v>
      </c>
      <c r="P46" s="115">
        <v>39</v>
      </c>
      <c r="Q46" s="115">
        <v>40</v>
      </c>
      <c r="R46" s="113">
        <v>41</v>
      </c>
      <c r="S46" s="114">
        <v>42</v>
      </c>
      <c r="T46" s="115">
        <v>43</v>
      </c>
      <c r="U46" s="115">
        <v>44</v>
      </c>
      <c r="V46" s="113">
        <v>45</v>
      </c>
      <c r="W46" s="114">
        <v>46</v>
      </c>
      <c r="X46" s="115">
        <v>47</v>
      </c>
      <c r="Y46" s="115">
        <v>48</v>
      </c>
      <c r="Z46" s="113">
        <v>49</v>
      </c>
      <c r="AA46" s="114">
        <v>50</v>
      </c>
      <c r="AB46" s="115">
        <v>51</v>
      </c>
      <c r="AC46" s="115">
        <v>52</v>
      </c>
      <c r="AD46" s="113">
        <v>53</v>
      </c>
      <c r="AE46" s="114">
        <v>54</v>
      </c>
      <c r="AF46" s="115">
        <v>55</v>
      </c>
      <c r="AG46" s="115">
        <v>56</v>
      </c>
      <c r="AH46" s="113">
        <v>57</v>
      </c>
      <c r="AI46" s="114">
        <v>58</v>
      </c>
      <c r="AJ46" s="115">
        <v>59</v>
      </c>
      <c r="AK46" s="115">
        <v>60</v>
      </c>
      <c r="AL46" s="113">
        <v>61</v>
      </c>
      <c r="AM46" s="114">
        <v>62</v>
      </c>
      <c r="AN46" s="115">
        <v>63</v>
      </c>
      <c r="AO46" s="115">
        <v>64</v>
      </c>
      <c r="AP46" s="113">
        <v>65</v>
      </c>
      <c r="AQ46" s="114">
        <v>66</v>
      </c>
      <c r="AR46" s="115">
        <v>67</v>
      </c>
      <c r="AS46" s="115">
        <v>68</v>
      </c>
      <c r="AT46" s="113">
        <v>69</v>
      </c>
      <c r="AU46" s="114">
        <v>70</v>
      </c>
      <c r="AV46" s="115">
        <v>71</v>
      </c>
      <c r="AW46" s="115">
        <v>72</v>
      </c>
      <c r="AX46" s="113">
        <v>73</v>
      </c>
      <c r="AY46" s="114">
        <v>74</v>
      </c>
      <c r="AZ46" s="116">
        <v>75</v>
      </c>
      <c r="BA46" s="115">
        <v>76</v>
      </c>
      <c r="BB46" s="117">
        <v>77</v>
      </c>
      <c r="BC46" s="114">
        <v>78</v>
      </c>
      <c r="BD46" s="115">
        <v>79</v>
      </c>
      <c r="BE46" s="115">
        <v>80</v>
      </c>
      <c r="BF46" s="113">
        <v>81</v>
      </c>
      <c r="BG46" s="118">
        <v>82</v>
      </c>
      <c r="BH46" s="119">
        <v>83</v>
      </c>
      <c r="BI46" s="119">
        <v>84</v>
      </c>
      <c r="BJ46" s="117">
        <v>85</v>
      </c>
      <c r="BK46" s="103"/>
    </row>
    <row r="47" spans="1:64" x14ac:dyDescent="0.2">
      <c r="A47" s="678"/>
      <c r="B47" s="99" t="s">
        <v>9</v>
      </c>
      <c r="C47" s="633" t="str">
        <f>BIN2HEX(CONCATENATE(C45,D45,E45,F45))</f>
        <v>1</v>
      </c>
      <c r="D47" s="634"/>
      <c r="E47" s="634"/>
      <c r="F47" s="635"/>
      <c r="G47" s="633" t="str">
        <f>BIN2HEX(CONCATENATE(G45,H45,I45,J45))</f>
        <v>B</v>
      </c>
      <c r="H47" s="634"/>
      <c r="I47" s="634"/>
      <c r="J47" s="635"/>
      <c r="K47" s="633" t="str">
        <f>BIN2HEX(CONCATENATE(K45,L45,M45,N45))</f>
        <v>6</v>
      </c>
      <c r="L47" s="634"/>
      <c r="M47" s="634"/>
      <c r="N47" s="635"/>
      <c r="O47" s="633" t="e">
        <f>BIN2HEX(CONCATENATE(O45,P45,Q45,R45))</f>
        <v>#NUM!</v>
      </c>
      <c r="P47" s="634"/>
      <c r="Q47" s="634"/>
      <c r="R47" s="635"/>
      <c r="S47" s="633" t="e">
        <f>BIN2HEX(CONCATENATE(S45,T45,U45,V45))</f>
        <v>#NUM!</v>
      </c>
      <c r="T47" s="634"/>
      <c r="U47" s="634"/>
      <c r="V47" s="635"/>
      <c r="W47" s="633" t="e">
        <f>BIN2HEX(CONCATENATE(W45,X45,Y45,Z45))</f>
        <v>#NUM!</v>
      </c>
      <c r="X47" s="634"/>
      <c r="Y47" s="634"/>
      <c r="Z47" s="635"/>
      <c r="AA47" s="633" t="e">
        <f>BIN2HEX(CONCATENATE(AA45,AB45,AC45,AD45))</f>
        <v>#NUM!</v>
      </c>
      <c r="AB47" s="634"/>
      <c r="AC47" s="634"/>
      <c r="AD47" s="635"/>
      <c r="AE47" s="633" t="str">
        <f>BIN2HEX(CONCATENATE(AE45,AF45,AG45,AH45))</f>
        <v>0</v>
      </c>
      <c r="AF47" s="634"/>
      <c r="AG47" s="634"/>
      <c r="AH47" s="635"/>
      <c r="AI47" s="633" t="str">
        <f>BIN2HEX(CONCATENATE(AI45,AJ45,AK45,AL45))</f>
        <v>0</v>
      </c>
      <c r="AJ47" s="634"/>
      <c r="AK47" s="634"/>
      <c r="AL47" s="635"/>
      <c r="AM47" s="633" t="str">
        <f>BIN2HEX(CONCATENATE(AM45,AN45,AO45,AP45))</f>
        <v>0</v>
      </c>
      <c r="AN47" s="634"/>
      <c r="AO47" s="634"/>
      <c r="AP47" s="635"/>
      <c r="AQ47" s="633" t="str">
        <f>BIN2HEX(CONCATENATE(AQ45,AR45,AS45,AT45))</f>
        <v>F</v>
      </c>
      <c r="AR47" s="634"/>
      <c r="AS47" s="634"/>
      <c r="AT47" s="635"/>
      <c r="AU47" s="633" t="str">
        <f>BIN2HEX(CONCATENATE(AU45,AV45,AW45,AX45))</f>
        <v>F</v>
      </c>
      <c r="AV47" s="634"/>
      <c r="AW47" s="634"/>
      <c r="AX47" s="635"/>
      <c r="AY47" s="633" t="str">
        <f>BIN2HEX(CONCATENATE(AY45,AZ45,BA45,BB45))</f>
        <v>B</v>
      </c>
      <c r="AZ47" s="634"/>
      <c r="BA47" s="634"/>
      <c r="BB47" s="635"/>
      <c r="BC47" s="633" t="str">
        <f>BIN2HEX(CONCATENATE(BC45,BD45,BE45,BF45))</f>
        <v>F</v>
      </c>
      <c r="BD47" s="634"/>
      <c r="BE47" s="634"/>
      <c r="BF47" s="635"/>
      <c r="BG47" s="633" t="str">
        <f>BIN2HEX(CONCATENATE(BG45,BH45,BI45,BJ45))</f>
        <v>F</v>
      </c>
      <c r="BH47" s="634"/>
      <c r="BI47" s="634"/>
      <c r="BJ47" s="635"/>
      <c r="BK47" s="120" t="e">
        <f>CONCATENATE(C47,G47,K47,O47,S47,W47,AA47,AE47,AI47,AM47,AQ47,AU47,AY47,BC47,BG47)</f>
        <v>#NUM!</v>
      </c>
    </row>
    <row r="48" spans="1:64" ht="13.5" thickBot="1" x14ac:dyDescent="0.25">
      <c r="A48" s="679"/>
      <c r="B48" s="121" t="s">
        <v>10</v>
      </c>
      <c r="C48" s="637">
        <v>1</v>
      </c>
      <c r="D48" s="637"/>
      <c r="E48" s="637"/>
      <c r="F48" s="638"/>
      <c r="G48" s="636">
        <v>2</v>
      </c>
      <c r="H48" s="637"/>
      <c r="I48" s="637"/>
      <c r="J48" s="638"/>
      <c r="K48" s="636">
        <v>3</v>
      </c>
      <c r="L48" s="637"/>
      <c r="M48" s="637"/>
      <c r="N48" s="638"/>
      <c r="O48" s="636">
        <v>4</v>
      </c>
      <c r="P48" s="637"/>
      <c r="Q48" s="637"/>
      <c r="R48" s="638"/>
      <c r="S48" s="636">
        <v>5</v>
      </c>
      <c r="T48" s="637"/>
      <c r="U48" s="637"/>
      <c r="V48" s="638"/>
      <c r="W48" s="636">
        <v>6</v>
      </c>
      <c r="X48" s="637"/>
      <c r="Y48" s="637"/>
      <c r="Z48" s="638"/>
      <c r="AA48" s="636">
        <v>7</v>
      </c>
      <c r="AB48" s="637"/>
      <c r="AC48" s="637"/>
      <c r="AD48" s="638"/>
      <c r="AE48" s="636">
        <v>8</v>
      </c>
      <c r="AF48" s="637"/>
      <c r="AG48" s="637"/>
      <c r="AH48" s="638"/>
      <c r="AI48" s="636">
        <v>9</v>
      </c>
      <c r="AJ48" s="637"/>
      <c r="AK48" s="637"/>
      <c r="AL48" s="638"/>
      <c r="AM48" s="636">
        <v>10</v>
      </c>
      <c r="AN48" s="637"/>
      <c r="AO48" s="637"/>
      <c r="AP48" s="638"/>
      <c r="AQ48" s="636">
        <v>11</v>
      </c>
      <c r="AR48" s="637"/>
      <c r="AS48" s="637"/>
      <c r="AT48" s="638"/>
      <c r="AU48" s="636">
        <v>12</v>
      </c>
      <c r="AV48" s="637"/>
      <c r="AW48" s="637"/>
      <c r="AX48" s="638"/>
      <c r="AY48" s="636">
        <v>13</v>
      </c>
      <c r="AZ48" s="637"/>
      <c r="BA48" s="637"/>
      <c r="BB48" s="638"/>
      <c r="BC48" s="636">
        <v>14</v>
      </c>
      <c r="BD48" s="637"/>
      <c r="BE48" s="637"/>
      <c r="BF48" s="638"/>
      <c r="BG48" s="636">
        <v>15</v>
      </c>
      <c r="BH48" s="637"/>
      <c r="BI48" s="637"/>
      <c r="BJ48" s="638"/>
      <c r="BK48" s="122"/>
    </row>
    <row r="49" spans="1:64" s="204" customFormat="1" ht="13.5" thickBot="1" x14ac:dyDescent="0.25"/>
    <row r="50" spans="1:64" ht="16.5" x14ac:dyDescent="0.2">
      <c r="A50" s="672" t="s">
        <v>288</v>
      </c>
      <c r="B50" s="73" t="s">
        <v>6</v>
      </c>
      <c r="C50" s="196" t="s">
        <v>286</v>
      </c>
      <c r="D50" s="618" t="s">
        <v>0</v>
      </c>
      <c r="E50" s="619"/>
      <c r="F50" s="619"/>
      <c r="G50" s="619"/>
      <c r="H50" s="619"/>
      <c r="I50" s="619"/>
      <c r="J50" s="619"/>
      <c r="K50" s="619"/>
      <c r="L50" s="619"/>
      <c r="M50" s="620"/>
      <c r="N50" s="618" t="s">
        <v>1</v>
      </c>
      <c r="O50" s="619"/>
      <c r="P50" s="619"/>
      <c r="Q50" s="620"/>
      <c r="R50" s="657" t="s">
        <v>17</v>
      </c>
      <c r="S50" s="627"/>
      <c r="T50" s="627"/>
      <c r="U50" s="627"/>
      <c r="V50" s="627"/>
      <c r="W50" s="627"/>
      <c r="X50" s="627"/>
      <c r="Y50" s="627"/>
      <c r="Z50" s="627"/>
      <c r="AA50" s="628"/>
      <c r="AB50" s="627" t="s">
        <v>822</v>
      </c>
      <c r="AC50" s="627"/>
      <c r="AD50" s="627"/>
      <c r="AE50" s="627"/>
      <c r="AF50" s="627"/>
      <c r="AG50" s="627"/>
      <c r="AH50" s="627"/>
      <c r="AI50" s="627"/>
      <c r="AJ50" s="627"/>
      <c r="AK50" s="627"/>
      <c r="AL50" s="627"/>
      <c r="AM50" s="627"/>
      <c r="AN50" s="627"/>
      <c r="AO50" s="628"/>
      <c r="AP50" s="618" t="s">
        <v>2</v>
      </c>
      <c r="AQ50" s="619"/>
      <c r="AR50" s="619"/>
      <c r="AS50" s="619"/>
      <c r="AT50" s="619"/>
      <c r="AU50" s="619"/>
      <c r="AV50" s="619"/>
      <c r="AW50" s="619"/>
      <c r="AX50" s="619"/>
      <c r="AY50" s="619"/>
      <c r="AZ50" s="619"/>
      <c r="BA50" s="619"/>
      <c r="BB50" s="619"/>
      <c r="BC50" s="619"/>
      <c r="BD50" s="619"/>
      <c r="BE50" s="619"/>
      <c r="BF50" s="619"/>
      <c r="BG50" s="619"/>
      <c r="BH50" s="619"/>
      <c r="BI50" s="619"/>
      <c r="BJ50" s="620"/>
      <c r="BK50" s="74" t="s">
        <v>241</v>
      </c>
    </row>
    <row r="51" spans="1:64" ht="14.1" customHeight="1" x14ac:dyDescent="0.2">
      <c r="A51" s="673"/>
      <c r="B51" s="75" t="s">
        <v>5</v>
      </c>
      <c r="C51" s="76">
        <v>0</v>
      </c>
      <c r="D51" s="675" t="str">
        <f>CODING!$C$3</f>
        <v>219</v>
      </c>
      <c r="E51" s="622"/>
      <c r="F51" s="622"/>
      <c r="G51" s="622"/>
      <c r="H51" s="622"/>
      <c r="I51" s="622"/>
      <c r="J51" s="622"/>
      <c r="K51" s="622"/>
      <c r="L51" s="622"/>
      <c r="M51" s="623"/>
      <c r="N51" s="642" t="s">
        <v>110</v>
      </c>
      <c r="O51" s="643"/>
      <c r="P51" s="643"/>
      <c r="Q51" s="644"/>
      <c r="R51" s="658">
        <f>CODING!$B$15</f>
        <v>105</v>
      </c>
      <c r="S51" s="659"/>
      <c r="T51" s="659"/>
      <c r="U51" s="659"/>
      <c r="V51" s="659"/>
      <c r="W51" s="659"/>
      <c r="X51" s="659"/>
      <c r="Y51" s="659"/>
      <c r="Z51" s="659"/>
      <c r="AA51" s="660"/>
      <c r="AB51" s="629">
        <f>CODING!B8</f>
        <v>999</v>
      </c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30"/>
      <c r="AP51" s="621" t="s">
        <v>3</v>
      </c>
      <c r="AQ51" s="622"/>
      <c r="AR51" s="622"/>
      <c r="AS51" s="622"/>
      <c r="AT51" s="622"/>
      <c r="AU51" s="622"/>
      <c r="AV51" s="622"/>
      <c r="AW51" s="622"/>
      <c r="AX51" s="622"/>
      <c r="AY51" s="622"/>
      <c r="AZ51" s="622"/>
      <c r="BA51" s="622"/>
      <c r="BB51" s="622"/>
      <c r="BC51" s="622"/>
      <c r="BD51" s="622"/>
      <c r="BE51" s="622"/>
      <c r="BF51" s="622"/>
      <c r="BG51" s="622"/>
      <c r="BH51" s="622"/>
      <c r="BI51" s="622"/>
      <c r="BJ51" s="623"/>
      <c r="BK51" s="77"/>
    </row>
    <row r="52" spans="1:64" ht="13.5" thickBot="1" x14ac:dyDescent="0.25">
      <c r="A52" s="673"/>
      <c r="B52" s="75" t="s">
        <v>11</v>
      </c>
      <c r="C52" s="78">
        <f>C54-C54+1</f>
        <v>1</v>
      </c>
      <c r="D52" s="676">
        <f>M54-D54+1</f>
        <v>10</v>
      </c>
      <c r="E52" s="625"/>
      <c r="F52" s="625"/>
      <c r="G52" s="625"/>
      <c r="H52" s="625"/>
      <c r="I52" s="625"/>
      <c r="J52" s="625"/>
      <c r="K52" s="625"/>
      <c r="L52" s="625"/>
      <c r="M52" s="626"/>
      <c r="N52" s="645">
        <f>Q54-N54+1</f>
        <v>4</v>
      </c>
      <c r="O52" s="646"/>
      <c r="P52" s="646"/>
      <c r="Q52" s="647"/>
      <c r="R52" s="661">
        <f>AA54-R54+1</f>
        <v>10</v>
      </c>
      <c r="S52" s="631"/>
      <c r="T52" s="631"/>
      <c r="U52" s="631"/>
      <c r="V52" s="631"/>
      <c r="W52" s="631"/>
      <c r="X52" s="631"/>
      <c r="Y52" s="631"/>
      <c r="Z52" s="631"/>
      <c r="AA52" s="632"/>
      <c r="AB52" s="631">
        <f>AO54-AB54+1</f>
        <v>14</v>
      </c>
      <c r="AC52" s="631"/>
      <c r="AD52" s="631"/>
      <c r="AE52" s="631"/>
      <c r="AF52" s="631"/>
      <c r="AG52" s="631"/>
      <c r="AH52" s="631"/>
      <c r="AI52" s="631"/>
      <c r="AJ52" s="631"/>
      <c r="AK52" s="631"/>
      <c r="AL52" s="631"/>
      <c r="AM52" s="631"/>
      <c r="AN52" s="631"/>
      <c r="AO52" s="632"/>
      <c r="AP52" s="624">
        <f>BJ54-AP54+1</f>
        <v>21</v>
      </c>
      <c r="AQ52" s="625"/>
      <c r="AR52" s="625"/>
      <c r="AS52" s="625"/>
      <c r="AT52" s="625"/>
      <c r="AU52" s="625"/>
      <c r="AV52" s="625"/>
      <c r="AW52" s="625"/>
      <c r="AX52" s="625"/>
      <c r="AY52" s="625"/>
      <c r="AZ52" s="625"/>
      <c r="BA52" s="625"/>
      <c r="BB52" s="625"/>
      <c r="BC52" s="625"/>
      <c r="BD52" s="625"/>
      <c r="BE52" s="625"/>
      <c r="BF52" s="625"/>
      <c r="BG52" s="625"/>
      <c r="BH52" s="625"/>
      <c r="BI52" s="625"/>
      <c r="BJ52" s="626"/>
      <c r="BK52" s="77">
        <f>SUM(C52:BJ52)</f>
        <v>60</v>
      </c>
      <c r="BL52" t="s">
        <v>1351</v>
      </c>
    </row>
    <row r="53" spans="1:64" x14ac:dyDescent="0.2">
      <c r="A53" s="673"/>
      <c r="B53" s="75" t="s">
        <v>7</v>
      </c>
      <c r="C53" s="79">
        <f>C51</f>
        <v>0</v>
      </c>
      <c r="D53" s="80" t="str">
        <f>IF(CODING!$D$3&lt;&gt;"-",MID(CODING!$D$3,1,1),"-")</f>
        <v>0</v>
      </c>
      <c r="E53" s="80" t="str">
        <f>IF(CODING!$D$3&lt;&gt;"-",MID(CODING!$D$3,2,1),"-")</f>
        <v>0</v>
      </c>
      <c r="F53" s="81" t="str">
        <f>IF(CODING!$D$3&lt;&gt;"-",MID(CODING!$D$3,3,1),"-")</f>
        <v>1</v>
      </c>
      <c r="G53" s="82" t="str">
        <f>IF(CODING!$D$3&lt;&gt;"-",MID(CODING!$D$3,4,1),"-")</f>
        <v>1</v>
      </c>
      <c r="H53" s="80" t="str">
        <f>IF(CODING!$D$3&lt;&gt;"-",MID(CODING!$D$3,5,1),"-")</f>
        <v>0</v>
      </c>
      <c r="I53" s="80" t="str">
        <f>IF(CODING!$D$3&lt;&gt;"-",MID(CODING!$D$3,6,1),"-")</f>
        <v>1</v>
      </c>
      <c r="J53" s="83" t="str">
        <f>IF(CODING!$D$3&lt;&gt;"-",MID(CODING!$D$3,7,1),"-")</f>
        <v>1</v>
      </c>
      <c r="K53" s="82" t="str">
        <f>IF(CODING!$D$3&lt;&gt;"-",MID(CODING!$D$3,8,1),"-")</f>
        <v>0</v>
      </c>
      <c r="L53" s="80" t="str">
        <f>IF(CODING!$D$3&lt;&gt;"-",MID(CODING!$D$3,9,1),"-")</f>
        <v>1</v>
      </c>
      <c r="M53" s="80" t="str">
        <f>IF(CODING!$D$3&lt;&gt;"-",MID(CODING!$D$3,10,1),"-")</f>
        <v>1</v>
      </c>
      <c r="N53" s="83" t="str">
        <f>MID($N51,1,1)</f>
        <v>0</v>
      </c>
      <c r="O53" s="82" t="str">
        <f>MID($N51,2,1)</f>
        <v>1</v>
      </c>
      <c r="P53" s="80" t="str">
        <f>MID($N51,3,1)</f>
        <v>0</v>
      </c>
      <c r="Q53" s="80" t="str">
        <f>MID($N51,4,1)</f>
        <v>0</v>
      </c>
      <c r="R53" s="84" t="str">
        <f>IF(CODING!$D$15&lt;&gt;"-",MID(CODING!$D$15,1,1),"-")</f>
        <v>0</v>
      </c>
      <c r="S53" s="85" t="str">
        <f>IF(CODING!$D$15&lt;&gt;"-",MID(CODING!$D$15,2,1),"-")</f>
        <v>0</v>
      </c>
      <c r="T53" s="86" t="str">
        <f>IF(CODING!$D$15&lt;&gt;"-",MID(CODING!$D$15,3,1),"-")</f>
        <v>0</v>
      </c>
      <c r="U53" s="86" t="str">
        <f>IF(CODING!$D$15&lt;&gt;"-",MID(CODING!$D$15,4,1),"-")</f>
        <v>1</v>
      </c>
      <c r="V53" s="84" t="str">
        <f>IF(CODING!$D$15&lt;&gt;"-",MID(CODING!$D$15,5,1),"-")</f>
        <v>1</v>
      </c>
      <c r="W53" s="85" t="str">
        <f>IF(CODING!$D$15&lt;&gt;"-",MID(CODING!$D$15,6,1),"-")</f>
        <v>0</v>
      </c>
      <c r="X53" s="86" t="str">
        <f>IF(CODING!$D$15&lt;&gt;"-",MID(CODING!$D$15,7,1),"-")</f>
        <v>1</v>
      </c>
      <c r="Y53" s="86" t="str">
        <f>IF(CODING!$D$15&lt;&gt;"-",MID(CODING!$D$15,8,1),"-")</f>
        <v>0</v>
      </c>
      <c r="Z53" s="84" t="str">
        <f>IF(CODING!$D$15&lt;&gt;"-",MID(CODING!$D$15,9,1),"-")</f>
        <v>0</v>
      </c>
      <c r="AA53" s="85" t="str">
        <f>IF(CODING!$D$15&lt;&gt;"-",MID(CODING!$D$15,10,1),"-")</f>
        <v>1</v>
      </c>
      <c r="AB53" s="86" t="str">
        <f>IF(AND(CODING!$D$9&lt;&gt;"-",CODING!$D$9&lt;&gt;"Out of range"),MID(CODING!$D$9,1,1),"-")</f>
        <v>0</v>
      </c>
      <c r="AC53" s="86" t="str">
        <f>IF(AND(CODING!$D$9&lt;&gt;"-",CODING!$D$9&lt;&gt;"Out of range"),MID(CODING!$D$9,2,1),"-")</f>
        <v>0</v>
      </c>
      <c r="AD53" s="84" t="str">
        <f>IF(AND(CODING!$D$9&lt;&gt;"-",CODING!$D$9&lt;&gt;"Out of range"),MID(CODING!$D$9,3,1),"-")</f>
        <v>0</v>
      </c>
      <c r="AE53" s="85" t="str">
        <f>IF(AND(CODING!$D$9&lt;&gt;"-",CODING!$D$9&lt;&gt;"Out of range"),MID(CODING!$D$9,4,1),"-")</f>
        <v>0</v>
      </c>
      <c r="AF53" s="86" t="str">
        <f>IF(AND(CODING!$D$9&lt;&gt;"-",CODING!$D$9&lt;&gt;"Out of range"),MID(CODING!$D$9,5,1),"-")</f>
        <v>1</v>
      </c>
      <c r="AG53" s="86" t="str">
        <f>IF(AND(CODING!$D$9&lt;&gt;"-",CODING!$D$9&lt;&gt;"Out of range"),MID(CODING!$D$9,6,1),"-")</f>
        <v>1</v>
      </c>
      <c r="AH53" s="84" t="str">
        <f>IF(AND(CODING!$D$9&lt;&gt;"-",CODING!$D$9&lt;&gt;"Out of range"),MID(CODING!$D$9,7,1),"-")</f>
        <v>1</v>
      </c>
      <c r="AI53" s="85" t="str">
        <f>IF(AND(CODING!$D$9&lt;&gt;"-",CODING!$D$9&lt;&gt;"Out of range"),MID(CODING!$D$9,8,1),"-")</f>
        <v>1</v>
      </c>
      <c r="AJ53" s="86" t="str">
        <f>IF(AND(CODING!$D$9&lt;&gt;"-",CODING!$D$9&lt;&gt;"Out of range"),MID(CODING!$D$9,9,1),"-")</f>
        <v>1</v>
      </c>
      <c r="AK53" s="86" t="str">
        <f>IF(AND(CODING!$D$9&lt;&gt;"-",CODING!$D$9&lt;&gt;"Out of range"),MID(CODING!$D$9,10,1),"-")</f>
        <v>0</v>
      </c>
      <c r="AL53" s="84" t="str">
        <f>IF(AND(CODING!$D$9&lt;&gt;"-",CODING!$D$9&lt;&gt;"Out of range"),MID(CODING!$D$9,11,1),"-")</f>
        <v>0</v>
      </c>
      <c r="AM53" s="85" t="str">
        <f>IF(AND(CODING!$D$9&lt;&gt;"-",CODING!$D$9&lt;&gt;"Out of range"),MID(CODING!$D$9,12,1),"-")</f>
        <v>1</v>
      </c>
      <c r="AN53" s="86" t="str">
        <f>IF(AND(CODING!$D$9&lt;&gt;"-",CODING!$D$9&lt;&gt;"Out of range"),MID(CODING!$D$9,13,1),"-")</f>
        <v>1</v>
      </c>
      <c r="AO53" s="86" t="str">
        <f>IF(AND(CODING!$D$9&lt;&gt;"-",CODING!$D$9&lt;&gt;"Out of range"),MID(CODING!$D$9,14,1),"-")</f>
        <v>1</v>
      </c>
      <c r="AP53" s="83" t="str">
        <f>MID($AP51,1,1)</f>
        <v>0</v>
      </c>
      <c r="AQ53" s="82" t="str">
        <f>MID($AP51,2,1)</f>
        <v>1</v>
      </c>
      <c r="AR53" s="80" t="str">
        <f>MID($AP51,3,1)</f>
        <v>1</v>
      </c>
      <c r="AS53" s="80" t="str">
        <f>MID($AP51,4,1)</f>
        <v>1</v>
      </c>
      <c r="AT53" s="83" t="str">
        <f>MID($AP51,5,1)</f>
        <v>1</v>
      </c>
      <c r="AU53" s="82" t="str">
        <f>MID($AP51,6,1)</f>
        <v>1</v>
      </c>
      <c r="AV53" s="80" t="str">
        <f>MID($AP51,7,1)</f>
        <v>1</v>
      </c>
      <c r="AW53" s="80" t="str">
        <f>MID($AP51,8,1)</f>
        <v>1</v>
      </c>
      <c r="AX53" s="83" t="str">
        <f>MID($AP51,9,1)</f>
        <v>1</v>
      </c>
      <c r="AY53" s="82" t="str">
        <f>MID($AP51,10,1)</f>
        <v>1</v>
      </c>
      <c r="AZ53" s="80" t="str">
        <f>MID($AP51,11,1)</f>
        <v>0</v>
      </c>
      <c r="BA53" s="80" t="str">
        <f>MID($AP51,12,1)</f>
        <v>1</v>
      </c>
      <c r="BB53" s="83" t="str">
        <f>MID($AP51,13,1)</f>
        <v>1</v>
      </c>
      <c r="BC53" s="82" t="str">
        <f>MID($AP51,14,1)</f>
        <v>1</v>
      </c>
      <c r="BD53" s="80" t="str">
        <f>MID($AP51,15,1)</f>
        <v>1</v>
      </c>
      <c r="BE53" s="80" t="str">
        <f>MID($AP51,16,1)</f>
        <v>1</v>
      </c>
      <c r="BF53" s="83" t="str">
        <f>MID($AP51,17,1)</f>
        <v>1</v>
      </c>
      <c r="BG53" s="82" t="str">
        <f>MID($AP51,18,1)</f>
        <v>1</v>
      </c>
      <c r="BH53" s="80" t="str">
        <f>MID($AP51,19,1)</f>
        <v>1</v>
      </c>
      <c r="BI53" s="80" t="str">
        <f>MID($AP51,20,1)</f>
        <v>1</v>
      </c>
      <c r="BJ53" s="83" t="str">
        <f>MID($AP51,21,1)</f>
        <v>1</v>
      </c>
      <c r="BK53" s="87" t="str">
        <f>CONCATENATE(C53,D53,E53,F53,G53,H53,I53,J53,K53,L53,M53,N53,O53,P53,Q53,R53,S53,T53,U53,V53,W53,X53,Y53,Z53,AA53,AB53,AC53,AD53,AE53,AF53,AG53,AH53,AI53,AJ53,AK53,AL53,AM53,AN53,AO53,AP53,AQ53,AR53,AS53,AT53,AU53,AV53,AW53,AX53,AY53,AZ53,BA53,BB53,BC53,BD53,BE53,BF53,BG53,BH53,BI53,BJ53)</f>
        <v>000110110110100000110100100001111100111011111111101111111111</v>
      </c>
    </row>
    <row r="54" spans="1:64" x14ac:dyDescent="0.2">
      <c r="A54" s="673"/>
      <c r="B54" s="88" t="s">
        <v>8</v>
      </c>
      <c r="C54" s="89">
        <v>26</v>
      </c>
      <c r="D54" s="90">
        <v>27</v>
      </c>
      <c r="E54" s="90">
        <v>28</v>
      </c>
      <c r="F54" s="91">
        <v>29</v>
      </c>
      <c r="G54" s="92">
        <v>30</v>
      </c>
      <c r="H54" s="93">
        <v>31</v>
      </c>
      <c r="I54" s="93">
        <v>32</v>
      </c>
      <c r="J54" s="91">
        <v>33</v>
      </c>
      <c r="K54" s="92">
        <v>34</v>
      </c>
      <c r="L54" s="93">
        <v>35</v>
      </c>
      <c r="M54" s="93">
        <v>36</v>
      </c>
      <c r="N54" s="91">
        <v>37</v>
      </c>
      <c r="O54" s="92">
        <v>38</v>
      </c>
      <c r="P54" s="93">
        <v>39</v>
      </c>
      <c r="Q54" s="93">
        <v>40</v>
      </c>
      <c r="R54" s="91">
        <v>41</v>
      </c>
      <c r="S54" s="92">
        <v>42</v>
      </c>
      <c r="T54" s="93">
        <v>43</v>
      </c>
      <c r="U54" s="93">
        <v>44</v>
      </c>
      <c r="V54" s="91">
        <v>45</v>
      </c>
      <c r="W54" s="92">
        <v>46</v>
      </c>
      <c r="X54" s="93">
        <v>47</v>
      </c>
      <c r="Y54" s="93">
        <v>48</v>
      </c>
      <c r="Z54" s="91">
        <v>49</v>
      </c>
      <c r="AA54" s="92">
        <v>50</v>
      </c>
      <c r="AB54" s="93">
        <v>51</v>
      </c>
      <c r="AC54" s="93">
        <v>52</v>
      </c>
      <c r="AD54" s="91">
        <v>53</v>
      </c>
      <c r="AE54" s="92">
        <v>54</v>
      </c>
      <c r="AF54" s="93">
        <v>55</v>
      </c>
      <c r="AG54" s="93">
        <v>56</v>
      </c>
      <c r="AH54" s="91">
        <v>57</v>
      </c>
      <c r="AI54" s="92">
        <v>58</v>
      </c>
      <c r="AJ54" s="93">
        <v>59</v>
      </c>
      <c r="AK54" s="93">
        <v>60</v>
      </c>
      <c r="AL54" s="91">
        <v>61</v>
      </c>
      <c r="AM54" s="92">
        <v>62</v>
      </c>
      <c r="AN54" s="93">
        <v>63</v>
      </c>
      <c r="AO54" s="93">
        <v>64</v>
      </c>
      <c r="AP54" s="91">
        <v>65</v>
      </c>
      <c r="AQ54" s="92">
        <v>66</v>
      </c>
      <c r="AR54" s="93">
        <v>67</v>
      </c>
      <c r="AS54" s="93">
        <v>68</v>
      </c>
      <c r="AT54" s="91">
        <v>69</v>
      </c>
      <c r="AU54" s="92">
        <v>70</v>
      </c>
      <c r="AV54" s="93">
        <v>71</v>
      </c>
      <c r="AW54" s="93">
        <v>72</v>
      </c>
      <c r="AX54" s="91">
        <v>73</v>
      </c>
      <c r="AY54" s="92">
        <v>74</v>
      </c>
      <c r="AZ54" s="93">
        <v>75</v>
      </c>
      <c r="BA54" s="93">
        <v>76</v>
      </c>
      <c r="BB54" s="91">
        <v>77</v>
      </c>
      <c r="BC54" s="92">
        <v>78</v>
      </c>
      <c r="BD54" s="93">
        <v>79</v>
      </c>
      <c r="BE54" s="93">
        <v>80</v>
      </c>
      <c r="BF54" s="91">
        <v>81</v>
      </c>
      <c r="BG54" s="92">
        <v>82</v>
      </c>
      <c r="BH54" s="93">
        <v>83</v>
      </c>
      <c r="BI54" s="93">
        <v>84</v>
      </c>
      <c r="BJ54" s="91">
        <v>85</v>
      </c>
      <c r="BK54" s="77"/>
    </row>
    <row r="55" spans="1:64" x14ac:dyDescent="0.2">
      <c r="A55" s="673"/>
      <c r="B55" s="75" t="s">
        <v>9</v>
      </c>
      <c r="C55" s="665" t="str">
        <f>BIN2HEX(CONCATENATE(C53,D53,E53,F53))</f>
        <v>1</v>
      </c>
      <c r="D55" s="666"/>
      <c r="E55" s="666"/>
      <c r="F55" s="667"/>
      <c r="G55" s="665" t="str">
        <f>BIN2HEX(CONCATENATE(G53,H53,I53,J53))</f>
        <v>B</v>
      </c>
      <c r="H55" s="666"/>
      <c r="I55" s="666"/>
      <c r="J55" s="667"/>
      <c r="K55" s="665" t="str">
        <f>BIN2HEX(CONCATENATE(K53,L53,M53,N53))</f>
        <v>6</v>
      </c>
      <c r="L55" s="666"/>
      <c r="M55" s="666"/>
      <c r="N55" s="667"/>
      <c r="O55" s="665" t="str">
        <f>BIN2HEX(CONCATENATE(O53,P53,Q53,R53))</f>
        <v>8</v>
      </c>
      <c r="P55" s="666"/>
      <c r="Q55" s="666"/>
      <c r="R55" s="667"/>
      <c r="S55" s="665" t="str">
        <f>BIN2HEX(CONCATENATE(S53,T53,U53,V53))</f>
        <v>3</v>
      </c>
      <c r="T55" s="666"/>
      <c r="U55" s="666"/>
      <c r="V55" s="667"/>
      <c r="W55" s="665" t="str">
        <f>BIN2HEX(CONCATENATE(W53,X53,Y53,Z53))</f>
        <v>4</v>
      </c>
      <c r="X55" s="666"/>
      <c r="Y55" s="666"/>
      <c r="Z55" s="667"/>
      <c r="AA55" s="665" t="str">
        <f>BIN2HEX(CONCATENATE(AA53,AB53,AC53,AD53))</f>
        <v>8</v>
      </c>
      <c r="AB55" s="666"/>
      <c r="AC55" s="666"/>
      <c r="AD55" s="667"/>
      <c r="AE55" s="665" t="str">
        <f>BIN2HEX(CONCATENATE(AE53,AF53,AG53,AH53))</f>
        <v>7</v>
      </c>
      <c r="AF55" s="666"/>
      <c r="AG55" s="666"/>
      <c r="AH55" s="667"/>
      <c r="AI55" s="665" t="str">
        <f>BIN2HEX(CONCATENATE(AI53,AJ53,AK53,AL53))</f>
        <v>C</v>
      </c>
      <c r="AJ55" s="666"/>
      <c r="AK55" s="666"/>
      <c r="AL55" s="667"/>
      <c r="AM55" s="665" t="str">
        <f>BIN2HEX(CONCATENATE(AM53,AN53,AO53,AP53))</f>
        <v>E</v>
      </c>
      <c r="AN55" s="666"/>
      <c r="AO55" s="666"/>
      <c r="AP55" s="667"/>
      <c r="AQ55" s="665" t="str">
        <f>BIN2HEX(CONCATENATE(AQ53,AR53,AS53,AT53))</f>
        <v>F</v>
      </c>
      <c r="AR55" s="666"/>
      <c r="AS55" s="666"/>
      <c r="AT55" s="667"/>
      <c r="AU55" s="665" t="str">
        <f>BIN2HEX(CONCATENATE(AU53,AV53,AW53,AX53))</f>
        <v>F</v>
      </c>
      <c r="AV55" s="666"/>
      <c r="AW55" s="666"/>
      <c r="AX55" s="667"/>
      <c r="AY55" s="665" t="str">
        <f>BIN2HEX(CONCATENATE(AY53,AZ53,BA53,BB53))</f>
        <v>B</v>
      </c>
      <c r="AZ55" s="666"/>
      <c r="BA55" s="666"/>
      <c r="BB55" s="667"/>
      <c r="BC55" s="665" t="str">
        <f>BIN2HEX(CONCATENATE(BC53,BD53,BE53,BF53))</f>
        <v>F</v>
      </c>
      <c r="BD55" s="666"/>
      <c r="BE55" s="666"/>
      <c r="BF55" s="667"/>
      <c r="BG55" s="665" t="str">
        <f>BIN2HEX(CONCATENATE(BG53,BH53,BI53,BJ53))</f>
        <v>F</v>
      </c>
      <c r="BH55" s="666"/>
      <c r="BI55" s="666"/>
      <c r="BJ55" s="667"/>
      <c r="BK55" s="94" t="str">
        <f>CONCATENATE(C55,G55,K55,O55,S55,W55,AA55,AE55,AI55,AM55,AQ55,AU55,AY55,BC55,BG55)</f>
        <v>1B683487CEFFBFF</v>
      </c>
    </row>
    <row r="56" spans="1:64" ht="13.5" thickBot="1" x14ac:dyDescent="0.25">
      <c r="A56" s="674"/>
      <c r="B56" s="95" t="s">
        <v>10</v>
      </c>
      <c r="C56" s="668">
        <v>1</v>
      </c>
      <c r="D56" s="669"/>
      <c r="E56" s="669"/>
      <c r="F56" s="670"/>
      <c r="G56" s="671">
        <v>2</v>
      </c>
      <c r="H56" s="669"/>
      <c r="I56" s="669"/>
      <c r="J56" s="670"/>
      <c r="K56" s="671">
        <v>3</v>
      </c>
      <c r="L56" s="669"/>
      <c r="M56" s="669"/>
      <c r="N56" s="670"/>
      <c r="O56" s="671">
        <v>4</v>
      </c>
      <c r="P56" s="669"/>
      <c r="Q56" s="669"/>
      <c r="R56" s="670"/>
      <c r="S56" s="671">
        <v>5</v>
      </c>
      <c r="T56" s="669"/>
      <c r="U56" s="669"/>
      <c r="V56" s="670"/>
      <c r="W56" s="671">
        <v>6</v>
      </c>
      <c r="X56" s="669"/>
      <c r="Y56" s="669"/>
      <c r="Z56" s="670"/>
      <c r="AA56" s="671">
        <v>7</v>
      </c>
      <c r="AB56" s="669"/>
      <c r="AC56" s="669"/>
      <c r="AD56" s="670"/>
      <c r="AE56" s="671">
        <v>8</v>
      </c>
      <c r="AF56" s="669"/>
      <c r="AG56" s="669"/>
      <c r="AH56" s="670"/>
      <c r="AI56" s="671">
        <v>9</v>
      </c>
      <c r="AJ56" s="669"/>
      <c r="AK56" s="669"/>
      <c r="AL56" s="670"/>
      <c r="AM56" s="671">
        <v>10</v>
      </c>
      <c r="AN56" s="669"/>
      <c r="AO56" s="669"/>
      <c r="AP56" s="670"/>
      <c r="AQ56" s="671">
        <v>11</v>
      </c>
      <c r="AR56" s="669"/>
      <c r="AS56" s="669"/>
      <c r="AT56" s="670"/>
      <c r="AU56" s="671">
        <v>12</v>
      </c>
      <c r="AV56" s="669"/>
      <c r="AW56" s="669"/>
      <c r="AX56" s="670"/>
      <c r="AY56" s="671">
        <v>13</v>
      </c>
      <c r="AZ56" s="669"/>
      <c r="BA56" s="669"/>
      <c r="BB56" s="670"/>
      <c r="BC56" s="671">
        <v>14</v>
      </c>
      <c r="BD56" s="669"/>
      <c r="BE56" s="669"/>
      <c r="BF56" s="670"/>
      <c r="BG56" s="671">
        <v>15</v>
      </c>
      <c r="BH56" s="669"/>
      <c r="BI56" s="669"/>
      <c r="BJ56" s="670"/>
      <c r="BK56" s="96"/>
    </row>
    <row r="57" spans="1:64" s="204" customFormat="1" ht="13.5" thickBot="1" x14ac:dyDescent="0.25"/>
    <row r="58" spans="1:64" ht="16.5" customHeight="1" x14ac:dyDescent="0.2">
      <c r="A58" s="847" t="s">
        <v>1345</v>
      </c>
      <c r="B58" s="557" t="s">
        <v>6</v>
      </c>
      <c r="C58" s="558" t="s">
        <v>286</v>
      </c>
      <c r="D58" s="872" t="s">
        <v>0</v>
      </c>
      <c r="E58" s="873"/>
      <c r="F58" s="873"/>
      <c r="G58" s="873"/>
      <c r="H58" s="873"/>
      <c r="I58" s="873"/>
      <c r="J58" s="873"/>
      <c r="K58" s="873"/>
      <c r="L58" s="873"/>
      <c r="M58" s="874"/>
      <c r="N58" s="872" t="s">
        <v>1</v>
      </c>
      <c r="O58" s="873"/>
      <c r="P58" s="873"/>
      <c r="Q58" s="874"/>
      <c r="R58" s="872" t="s">
        <v>1346</v>
      </c>
      <c r="S58" s="874"/>
      <c r="T58" s="872" t="s">
        <v>1348</v>
      </c>
      <c r="U58" s="873"/>
      <c r="V58" s="873"/>
      <c r="W58" s="873"/>
      <c r="X58" s="873"/>
      <c r="Y58" s="873"/>
      <c r="Z58" s="873"/>
      <c r="AA58" s="873"/>
      <c r="AB58" s="873"/>
      <c r="AC58" s="874"/>
      <c r="AD58" s="872" t="s">
        <v>1349</v>
      </c>
      <c r="AE58" s="873"/>
      <c r="AF58" s="873"/>
      <c r="AG58" s="873"/>
      <c r="AH58" s="873"/>
      <c r="AI58" s="873"/>
      <c r="AJ58" s="873"/>
      <c r="AK58" s="873"/>
      <c r="AL58" s="873"/>
      <c r="AM58" s="873"/>
      <c r="AN58" s="873"/>
      <c r="AO58" s="873"/>
      <c r="AP58" s="873"/>
      <c r="AQ58" s="874"/>
      <c r="AR58" s="872" t="s">
        <v>2</v>
      </c>
      <c r="AS58" s="873"/>
      <c r="AT58" s="873"/>
      <c r="AU58" s="873"/>
      <c r="AV58" s="873"/>
      <c r="AW58" s="873"/>
      <c r="AX58" s="873"/>
      <c r="AY58" s="873"/>
      <c r="AZ58" s="873"/>
      <c r="BA58" s="873"/>
      <c r="BB58" s="873"/>
      <c r="BC58" s="873"/>
      <c r="BD58" s="873"/>
      <c r="BE58" s="873"/>
      <c r="BF58" s="873"/>
      <c r="BG58" s="873"/>
      <c r="BH58" s="873"/>
      <c r="BI58" s="873"/>
      <c r="BJ58" s="874"/>
      <c r="BK58" s="523" t="s">
        <v>241</v>
      </c>
    </row>
    <row r="59" spans="1:64" ht="12.75" customHeight="1" x14ac:dyDescent="0.2">
      <c r="A59" s="848"/>
      <c r="B59" s="524" t="s">
        <v>5</v>
      </c>
      <c r="C59" s="525">
        <v>0</v>
      </c>
      <c r="D59" s="850" t="str">
        <f>CODING!$C$3</f>
        <v>219</v>
      </c>
      <c r="E59" s="851"/>
      <c r="F59" s="851"/>
      <c r="G59" s="851"/>
      <c r="H59" s="851"/>
      <c r="I59" s="851"/>
      <c r="J59" s="851"/>
      <c r="K59" s="851"/>
      <c r="L59" s="851"/>
      <c r="M59" s="852"/>
      <c r="N59" s="853" t="s">
        <v>140</v>
      </c>
      <c r="O59" s="854"/>
      <c r="P59" s="854"/>
      <c r="Q59" s="855"/>
      <c r="R59" s="875" t="str">
        <f>"01"</f>
        <v>01</v>
      </c>
      <c r="S59" s="868"/>
      <c r="T59" s="876">
        <f>CODING!B15</f>
        <v>105</v>
      </c>
      <c r="U59" s="877"/>
      <c r="V59" s="877"/>
      <c r="W59" s="877"/>
      <c r="X59" s="877"/>
      <c r="Y59" s="877"/>
      <c r="Z59" s="877"/>
      <c r="AA59" s="877"/>
      <c r="AB59" s="877"/>
      <c r="AC59" s="878"/>
      <c r="AD59" s="879">
        <f>CODING!B8</f>
        <v>999</v>
      </c>
      <c r="AE59" s="880"/>
      <c r="AF59" s="880"/>
      <c r="AG59" s="880"/>
      <c r="AH59" s="880"/>
      <c r="AI59" s="880"/>
      <c r="AJ59" s="880"/>
      <c r="AK59" s="880"/>
      <c r="AL59" s="880"/>
      <c r="AM59" s="880"/>
      <c r="AN59" s="880"/>
      <c r="AO59" s="880"/>
      <c r="AP59" s="880"/>
      <c r="AQ59" s="881"/>
      <c r="AR59" s="866" t="s">
        <v>1347</v>
      </c>
      <c r="AS59" s="867"/>
      <c r="AT59" s="867"/>
      <c r="AU59" s="867"/>
      <c r="AV59" s="867"/>
      <c r="AW59" s="867"/>
      <c r="AX59" s="867"/>
      <c r="AY59" s="867"/>
      <c r="AZ59" s="867"/>
      <c r="BA59" s="867"/>
      <c r="BB59" s="867"/>
      <c r="BC59" s="867"/>
      <c r="BD59" s="867"/>
      <c r="BE59" s="867"/>
      <c r="BF59" s="867"/>
      <c r="BG59" s="867"/>
      <c r="BH59" s="867"/>
      <c r="BI59" s="867"/>
      <c r="BJ59" s="868"/>
      <c r="BK59" s="526"/>
    </row>
    <row r="60" spans="1:64" ht="13.5" thickBot="1" x14ac:dyDescent="0.25">
      <c r="A60" s="848"/>
      <c r="B60" s="524" t="s">
        <v>11</v>
      </c>
      <c r="C60" s="527">
        <f>C62-C62+1</f>
        <v>1</v>
      </c>
      <c r="D60" s="856">
        <f>M62-D62+1</f>
        <v>10</v>
      </c>
      <c r="E60" s="857"/>
      <c r="F60" s="857"/>
      <c r="G60" s="857"/>
      <c r="H60" s="857"/>
      <c r="I60" s="857"/>
      <c r="J60" s="857"/>
      <c r="K60" s="857"/>
      <c r="L60" s="857"/>
      <c r="M60" s="858"/>
      <c r="N60" s="859">
        <f>Q62-N62+1</f>
        <v>4</v>
      </c>
      <c r="O60" s="860"/>
      <c r="P60" s="860"/>
      <c r="Q60" s="861"/>
      <c r="R60" s="869">
        <f>S62-R62+1</f>
        <v>2</v>
      </c>
      <c r="S60" s="871"/>
      <c r="T60" s="869">
        <f>AC62-T62+1</f>
        <v>10</v>
      </c>
      <c r="U60" s="870"/>
      <c r="V60" s="870"/>
      <c r="W60" s="870"/>
      <c r="X60" s="870"/>
      <c r="Y60" s="870"/>
      <c r="Z60" s="870"/>
      <c r="AA60" s="870"/>
      <c r="AB60" s="870"/>
      <c r="AC60" s="871"/>
      <c r="AD60" s="882">
        <f>AQ62-AD62+1</f>
        <v>14</v>
      </c>
      <c r="AE60" s="883"/>
      <c r="AF60" s="883"/>
      <c r="AG60" s="883"/>
      <c r="AH60" s="883"/>
      <c r="AI60" s="883"/>
      <c r="AJ60" s="883"/>
      <c r="AK60" s="883"/>
      <c r="AL60" s="883"/>
      <c r="AM60" s="883"/>
      <c r="AN60" s="883"/>
      <c r="AO60" s="883"/>
      <c r="AP60" s="883"/>
      <c r="AQ60" s="884"/>
      <c r="AR60" s="869">
        <f>BJ62-AR62+1</f>
        <v>19</v>
      </c>
      <c r="AS60" s="870"/>
      <c r="AT60" s="870"/>
      <c r="AU60" s="870"/>
      <c r="AV60" s="870"/>
      <c r="AW60" s="870"/>
      <c r="AX60" s="870"/>
      <c r="AY60" s="870"/>
      <c r="AZ60" s="870"/>
      <c r="BA60" s="870"/>
      <c r="BB60" s="870"/>
      <c r="BC60" s="870"/>
      <c r="BD60" s="870"/>
      <c r="BE60" s="870"/>
      <c r="BF60" s="870"/>
      <c r="BG60" s="870"/>
      <c r="BH60" s="870"/>
      <c r="BI60" s="870"/>
      <c r="BJ60" s="871"/>
      <c r="BK60" s="526">
        <f>SUM(C60:BJ60)</f>
        <v>60</v>
      </c>
      <c r="BL60" t="s">
        <v>1350</v>
      </c>
    </row>
    <row r="61" spans="1:64" x14ac:dyDescent="0.2">
      <c r="A61" s="848"/>
      <c r="B61" s="524" t="s">
        <v>7</v>
      </c>
      <c r="C61" s="528">
        <f>C59</f>
        <v>0</v>
      </c>
      <c r="D61" s="529" t="str">
        <f>IF(CODING!$D$3&lt;&gt;"-",MID(CODING!$D$3,1,1),"-")</f>
        <v>0</v>
      </c>
      <c r="E61" s="529" t="str">
        <f>IF(CODING!$D$3&lt;&gt;"-",MID(CODING!$D$3,2,1),"-")</f>
        <v>0</v>
      </c>
      <c r="F61" s="530" t="str">
        <f>IF(CODING!$D$3&lt;&gt;"-",MID(CODING!$D$3,3,1),"-")</f>
        <v>1</v>
      </c>
      <c r="G61" s="531" t="str">
        <f>IF(CODING!$D$3&lt;&gt;"-",MID(CODING!$D$3,4,1),"-")</f>
        <v>1</v>
      </c>
      <c r="H61" s="529" t="str">
        <f>IF(CODING!$D$3&lt;&gt;"-",MID(CODING!$D$3,5,1),"-")</f>
        <v>0</v>
      </c>
      <c r="I61" s="529" t="str">
        <f>IF(CODING!$D$3&lt;&gt;"-",MID(CODING!$D$3,6,1),"-")</f>
        <v>1</v>
      </c>
      <c r="J61" s="532" t="str">
        <f>IF(CODING!$D$3&lt;&gt;"-",MID(CODING!$D$3,7,1),"-")</f>
        <v>1</v>
      </c>
      <c r="K61" s="531" t="str">
        <f>IF(CODING!$D$3&lt;&gt;"-",MID(CODING!$D$3,8,1),"-")</f>
        <v>0</v>
      </c>
      <c r="L61" s="529" t="str">
        <f>IF(CODING!$D$3&lt;&gt;"-",MID(CODING!$D$3,9,1),"-")</f>
        <v>1</v>
      </c>
      <c r="M61" s="529" t="str">
        <f>IF(CODING!$D$3&lt;&gt;"-",MID(CODING!$D$3,10,1),"-")</f>
        <v>1</v>
      </c>
      <c r="N61" s="532" t="str">
        <f>MID($N59,1,1)</f>
        <v>1</v>
      </c>
      <c r="O61" s="531" t="str">
        <f>MID($N59,2,1)</f>
        <v>1</v>
      </c>
      <c r="P61" s="529" t="str">
        <f>MID($N59,3,1)</f>
        <v>0</v>
      </c>
      <c r="Q61" s="529" t="str">
        <f>MID($N59,4,1)</f>
        <v>1</v>
      </c>
      <c r="R61" s="533" t="str">
        <f>MID(R59,1,1)</f>
        <v>0</v>
      </c>
      <c r="S61" s="534" t="str">
        <f>MID(R59,2,1)</f>
        <v>1</v>
      </c>
      <c r="T61" s="535" t="str">
        <f>IF(CODING!$D$15&lt;&gt;"-",MID(CODING!$D$15,1,1),"-")</f>
        <v>0</v>
      </c>
      <c r="U61" s="535" t="str">
        <f>IF(CODING!$D$15&lt;&gt;"-",MID(CODING!$D$15,2,1),"-")</f>
        <v>0</v>
      </c>
      <c r="V61" s="533" t="str">
        <f>IF(CODING!$D$15&lt;&gt;"-",MID(CODING!$D$15,3,1),"-")</f>
        <v>0</v>
      </c>
      <c r="W61" s="534" t="str">
        <f>IF(CODING!$D$15&lt;&gt;"-",MID(CODING!$D$15,4,1),"-")</f>
        <v>1</v>
      </c>
      <c r="X61" s="535" t="str">
        <f>IF(CODING!$D$15&lt;&gt;"-",MID(CODING!$D$15,5,1),"-")</f>
        <v>1</v>
      </c>
      <c r="Y61" s="535" t="str">
        <f>IF(CODING!$D$15&lt;&gt;"-",MID(CODING!$D$15,6,1),"-")</f>
        <v>0</v>
      </c>
      <c r="Z61" s="533" t="str">
        <f>IF(CODING!$D$15&lt;&gt;"-",MID(CODING!$D$15,7,1),"-")</f>
        <v>1</v>
      </c>
      <c r="AA61" s="534" t="str">
        <f>IF(CODING!$D$15&lt;&gt;"-",MID(CODING!$D$15,8,1),"-")</f>
        <v>0</v>
      </c>
      <c r="AB61" s="535" t="str">
        <f>IF(CODING!$D$15&lt;&gt;"-",MID(CODING!$D$15,9,1),"-")</f>
        <v>0</v>
      </c>
      <c r="AC61" s="535" t="str">
        <f>IF(CODING!$D$15&lt;&gt;"-",MID(CODING!$D$15,10,1),"-")</f>
        <v>1</v>
      </c>
      <c r="AD61" s="533" t="str">
        <f>IF(AND(CODING!$D$9&lt;&gt;"-",CODING!$D$9&lt;&gt;"Out of range"),MID(CODING!$D$9,1,1),"-")</f>
        <v>0</v>
      </c>
      <c r="AE61" s="534" t="str">
        <f>IF(AND(CODING!$D$9&lt;&gt;"-",CODING!$D$9&lt;&gt;"Out of range"),MID(CODING!$D$9,2,1),"-")</f>
        <v>0</v>
      </c>
      <c r="AF61" s="535" t="str">
        <f>IF(AND(CODING!$D$9&lt;&gt;"-",CODING!$D$9&lt;&gt;"Out of range"),MID(CODING!$D$9,3,1),"-")</f>
        <v>0</v>
      </c>
      <c r="AG61" s="535" t="str">
        <f>IF(AND(CODING!$D$9&lt;&gt;"-",CODING!$D$9&lt;&gt;"Out of range"),MID(CODING!$D$9,4,1),"-")</f>
        <v>0</v>
      </c>
      <c r="AH61" s="533" t="str">
        <f>IF(AND(CODING!$D$9&lt;&gt;"-",CODING!$D$9&lt;&gt;"Out of range"),MID(CODING!$D$9,5,1),"-")</f>
        <v>1</v>
      </c>
      <c r="AI61" s="534" t="str">
        <f>IF(AND(CODING!$D$9&lt;&gt;"-",CODING!$D$9&lt;&gt;"Out of range"),MID(CODING!$D$9,6,1),"-")</f>
        <v>1</v>
      </c>
      <c r="AJ61" s="535" t="str">
        <f>IF(AND(CODING!$D$9&lt;&gt;"-",CODING!$D$9&lt;&gt;"Out of range"),MID(CODING!$D$9,7,1),"-")</f>
        <v>1</v>
      </c>
      <c r="AK61" s="535" t="str">
        <f>IF(AND(CODING!$D$9&lt;&gt;"-",CODING!$D$9&lt;&gt;"Out of range"),MID(CODING!$D$9,8,1),"-")</f>
        <v>1</v>
      </c>
      <c r="AL61" s="533" t="str">
        <f>IF(AND(CODING!$D$9&lt;&gt;"-",CODING!$D$9&lt;&gt;"Out of range"),MID(CODING!$D$9,9,1),"-")</f>
        <v>1</v>
      </c>
      <c r="AM61" s="534" t="str">
        <f>IF(AND(CODING!$D$9&lt;&gt;"-",CODING!$D$9&lt;&gt;"Out of range"),MID(CODING!$D$9,10,1),"-")</f>
        <v>0</v>
      </c>
      <c r="AN61" s="535" t="str">
        <f>IF(AND(CODING!$D$9&lt;&gt;"-",CODING!$D$9&lt;&gt;"Out of range"),MID(CODING!$D$9,11,1),"-")</f>
        <v>0</v>
      </c>
      <c r="AO61" s="535" t="str">
        <f>IF(AND(CODING!$D$9&lt;&gt;"-",CODING!$D$9&lt;&gt;"Out of range"),MID(CODING!$D$9,12,1),"-")</f>
        <v>1</v>
      </c>
      <c r="AP61" s="532" t="str">
        <f>IF(AND(CODING!$D$9&lt;&gt;"-",CODING!$D$9&lt;&gt;"Out of range"),MID(CODING!$D$9,13,1),"-")</f>
        <v>1</v>
      </c>
      <c r="AQ61" s="531" t="str">
        <f>IF(AND(CODING!$D$9&lt;&gt;"-",CODING!$D$9&lt;&gt;"Out of range"),MID(CODING!$D$9,14,1),"-")</f>
        <v>1</v>
      </c>
      <c r="AR61" s="529" t="str">
        <f>MID($AR59,1,1)</f>
        <v>0</v>
      </c>
      <c r="AS61" s="529" t="str">
        <f>MID($AR59,2,1)</f>
        <v>1</v>
      </c>
      <c r="AT61" s="532" t="str">
        <f>MID($AR59,3,1)</f>
        <v>1</v>
      </c>
      <c r="AU61" s="531" t="str">
        <f>MID($AR59,4,1)</f>
        <v>1</v>
      </c>
      <c r="AV61" s="529" t="str">
        <f>MID($AR59,5,1)</f>
        <v>1</v>
      </c>
      <c r="AW61" s="529" t="str">
        <f>MID($AR59,6,1)</f>
        <v>1</v>
      </c>
      <c r="AX61" s="532" t="str">
        <f>MID($AR59,7,1)</f>
        <v>1</v>
      </c>
      <c r="AY61" s="531" t="str">
        <f>MID($AR59,8,1)</f>
        <v>1</v>
      </c>
      <c r="AZ61" s="529" t="str">
        <f>MID($AR59,9,1)</f>
        <v>1</v>
      </c>
      <c r="BA61" s="529" t="str">
        <f>MID($AR59,10,1)</f>
        <v>0</v>
      </c>
      <c r="BB61" s="532" t="str">
        <f>MID($AR59,11,1)</f>
        <v>1</v>
      </c>
      <c r="BC61" s="531" t="str">
        <f>MID($AR59,12,1)</f>
        <v>1</v>
      </c>
      <c r="BD61" s="529" t="str">
        <f>MID($AR59,13,1)</f>
        <v>1</v>
      </c>
      <c r="BE61" s="529" t="str">
        <f>MID($AR59,14,1)</f>
        <v>1</v>
      </c>
      <c r="BF61" s="532" t="str">
        <f>MID($AR59,15,1)</f>
        <v>1</v>
      </c>
      <c r="BG61" s="531" t="str">
        <f>MID($AR59,16,1)</f>
        <v>1</v>
      </c>
      <c r="BH61" s="529" t="str">
        <f>MID($AR59,17,1)</f>
        <v>1</v>
      </c>
      <c r="BI61" s="529" t="str">
        <f>MID($AR59,18,1)</f>
        <v>1</v>
      </c>
      <c r="BJ61" s="532" t="str">
        <f>MID($AR59,19,1)</f>
        <v>1</v>
      </c>
      <c r="BK61" s="536" t="str">
        <f>CONCATENATE(C61,D61,E61,F61,G61,H61,I61,J61,K61,L61,M61,N61,O61,P61,Q61,R61,S61,T61,U61,V61,W61,X61,Y61,Z61,AA61,AB61,AC61,AD61,AE61,AF61,AG61,AH61,AI61,AJ61,AK61,AL61,AM61,AN61,AO61,AP61,AQ61,AR61,AS61,AT61,AU61,AV61,AW61,AX61,AY61,AZ61,BA61,BB61,BC61,BD61,BE61,BF61,BG61,BH61,BI61,BJ61)</f>
        <v>000110110111101010001101001000011111001110111111110111111111</v>
      </c>
    </row>
    <row r="62" spans="1:64" x14ac:dyDescent="0.2">
      <c r="A62" s="848"/>
      <c r="B62" s="537" t="s">
        <v>8</v>
      </c>
      <c r="C62" s="538">
        <v>26</v>
      </c>
      <c r="D62" s="539">
        <v>27</v>
      </c>
      <c r="E62" s="539">
        <v>28</v>
      </c>
      <c r="F62" s="540">
        <v>29</v>
      </c>
      <c r="G62" s="541">
        <v>30</v>
      </c>
      <c r="H62" s="542">
        <v>31</v>
      </c>
      <c r="I62" s="542">
        <v>32</v>
      </c>
      <c r="J62" s="540">
        <v>33</v>
      </c>
      <c r="K62" s="541">
        <v>34</v>
      </c>
      <c r="L62" s="542">
        <v>35</v>
      </c>
      <c r="M62" s="542">
        <v>36</v>
      </c>
      <c r="N62" s="540">
        <v>37</v>
      </c>
      <c r="O62" s="541">
        <v>38</v>
      </c>
      <c r="P62" s="542">
        <v>39</v>
      </c>
      <c r="Q62" s="542">
        <v>40</v>
      </c>
      <c r="R62" s="540">
        <v>41</v>
      </c>
      <c r="S62" s="541">
        <v>42</v>
      </c>
      <c r="T62" s="542">
        <v>43</v>
      </c>
      <c r="U62" s="542">
        <v>44</v>
      </c>
      <c r="V62" s="540">
        <v>45</v>
      </c>
      <c r="W62" s="541">
        <v>46</v>
      </c>
      <c r="X62" s="542">
        <v>47</v>
      </c>
      <c r="Y62" s="542">
        <v>48</v>
      </c>
      <c r="Z62" s="540">
        <v>49</v>
      </c>
      <c r="AA62" s="541">
        <v>50</v>
      </c>
      <c r="AB62" s="542">
        <v>51</v>
      </c>
      <c r="AC62" s="542">
        <v>52</v>
      </c>
      <c r="AD62" s="540">
        <v>53</v>
      </c>
      <c r="AE62" s="541">
        <v>54</v>
      </c>
      <c r="AF62" s="542">
        <v>55</v>
      </c>
      <c r="AG62" s="542">
        <v>56</v>
      </c>
      <c r="AH62" s="540">
        <v>57</v>
      </c>
      <c r="AI62" s="541">
        <v>58</v>
      </c>
      <c r="AJ62" s="542">
        <v>59</v>
      </c>
      <c r="AK62" s="542">
        <v>60</v>
      </c>
      <c r="AL62" s="540">
        <v>61</v>
      </c>
      <c r="AM62" s="541">
        <v>62</v>
      </c>
      <c r="AN62" s="542">
        <v>63</v>
      </c>
      <c r="AO62" s="542">
        <v>64</v>
      </c>
      <c r="AP62" s="540">
        <v>65</v>
      </c>
      <c r="AQ62" s="541">
        <v>66</v>
      </c>
      <c r="AR62" s="542">
        <v>67</v>
      </c>
      <c r="AS62" s="542">
        <v>68</v>
      </c>
      <c r="AT62" s="540">
        <v>69</v>
      </c>
      <c r="AU62" s="541">
        <v>70</v>
      </c>
      <c r="AV62" s="542">
        <v>71</v>
      </c>
      <c r="AW62" s="542">
        <v>72</v>
      </c>
      <c r="AX62" s="540">
        <v>73</v>
      </c>
      <c r="AY62" s="541">
        <v>74</v>
      </c>
      <c r="AZ62" s="542">
        <v>75</v>
      </c>
      <c r="BA62" s="542">
        <v>76</v>
      </c>
      <c r="BB62" s="540">
        <v>77</v>
      </c>
      <c r="BC62" s="541">
        <v>78</v>
      </c>
      <c r="BD62" s="542">
        <v>79</v>
      </c>
      <c r="BE62" s="542">
        <v>80</v>
      </c>
      <c r="BF62" s="540">
        <v>81</v>
      </c>
      <c r="BG62" s="541">
        <v>82</v>
      </c>
      <c r="BH62" s="542">
        <v>83</v>
      </c>
      <c r="BI62" s="542">
        <v>84</v>
      </c>
      <c r="BJ62" s="540">
        <v>85</v>
      </c>
      <c r="BK62" s="526"/>
    </row>
    <row r="63" spans="1:64" x14ac:dyDescent="0.2">
      <c r="A63" s="848"/>
      <c r="B63" s="524" t="s">
        <v>9</v>
      </c>
      <c r="C63" s="841" t="str">
        <f>BIN2HEX(CONCATENATE(C61,D61,E61,F61))</f>
        <v>1</v>
      </c>
      <c r="D63" s="842"/>
      <c r="E63" s="842"/>
      <c r="F63" s="843"/>
      <c r="G63" s="841" t="str">
        <f>BIN2HEX(CONCATENATE(G61,H61,I61,J61))</f>
        <v>B</v>
      </c>
      <c r="H63" s="842"/>
      <c r="I63" s="842"/>
      <c r="J63" s="843"/>
      <c r="K63" s="841" t="str">
        <f>BIN2HEX(CONCATENATE(K61,L61,M61,N61))</f>
        <v>7</v>
      </c>
      <c r="L63" s="842"/>
      <c r="M63" s="842"/>
      <c r="N63" s="843"/>
      <c r="O63" s="841" t="str">
        <f>BIN2HEX(CONCATENATE(O61,P61,Q61,R61))</f>
        <v>A</v>
      </c>
      <c r="P63" s="842"/>
      <c r="Q63" s="842"/>
      <c r="R63" s="843"/>
      <c r="S63" s="841" t="str">
        <f>BIN2HEX(CONCATENATE(S61,T61,U61,V61))</f>
        <v>8</v>
      </c>
      <c r="T63" s="842"/>
      <c r="U63" s="842"/>
      <c r="V63" s="843"/>
      <c r="W63" s="841" t="str">
        <f>BIN2HEX(CONCATENATE(W61,X61,Y61,Z61))</f>
        <v>D</v>
      </c>
      <c r="X63" s="842"/>
      <c r="Y63" s="842"/>
      <c r="Z63" s="843"/>
      <c r="AA63" s="841" t="str">
        <f>BIN2HEX(CONCATENATE(AA61,AB61,AC61,AD61))</f>
        <v>2</v>
      </c>
      <c r="AB63" s="842"/>
      <c r="AC63" s="842"/>
      <c r="AD63" s="843"/>
      <c r="AE63" s="841" t="str">
        <f>BIN2HEX(CONCATENATE(AE61,AF61,AG61,AH61))</f>
        <v>1</v>
      </c>
      <c r="AF63" s="842"/>
      <c r="AG63" s="842"/>
      <c r="AH63" s="843"/>
      <c r="AI63" s="841" t="str">
        <f>BIN2HEX(CONCATENATE(AI61,AJ61,AK61,AL61))</f>
        <v>F</v>
      </c>
      <c r="AJ63" s="842"/>
      <c r="AK63" s="842"/>
      <c r="AL63" s="843"/>
      <c r="AM63" s="841" t="str">
        <f>BIN2HEX(CONCATENATE(AM61,AN61,AO61,AP61))</f>
        <v>3</v>
      </c>
      <c r="AN63" s="842"/>
      <c r="AO63" s="842"/>
      <c r="AP63" s="843"/>
      <c r="AQ63" s="841" t="str">
        <f>BIN2HEX(CONCATENATE(AQ61,AR61,AS61,AT61))</f>
        <v>B</v>
      </c>
      <c r="AR63" s="842"/>
      <c r="AS63" s="842"/>
      <c r="AT63" s="843"/>
      <c r="AU63" s="841" t="str">
        <f>BIN2HEX(CONCATENATE(AU61,AV61,AW61,AX61))</f>
        <v>F</v>
      </c>
      <c r="AV63" s="842"/>
      <c r="AW63" s="842"/>
      <c r="AX63" s="843"/>
      <c r="AY63" s="841" t="str">
        <f>BIN2HEX(CONCATENATE(AY61,AZ61,BA61,BB61))</f>
        <v>D</v>
      </c>
      <c r="AZ63" s="842"/>
      <c r="BA63" s="842"/>
      <c r="BB63" s="843"/>
      <c r="BC63" s="841" t="str">
        <f>BIN2HEX(CONCATENATE(BC61,BD61,BE61,BF61))</f>
        <v>F</v>
      </c>
      <c r="BD63" s="842"/>
      <c r="BE63" s="842"/>
      <c r="BF63" s="843"/>
      <c r="BG63" s="841" t="str">
        <f>BIN2HEX(CONCATENATE(BG61,BH61,BI61,BJ61))</f>
        <v>F</v>
      </c>
      <c r="BH63" s="842"/>
      <c r="BI63" s="842"/>
      <c r="BJ63" s="843"/>
      <c r="BK63" s="543" t="str">
        <f>CONCATENATE(C63,G63,K63,O63,S63,W63,AA63,AE63,AI63,AM63,AQ63,AU63,AY63,BC63,BG63)</f>
        <v>1B7A8D21F3BFDFF</v>
      </c>
    </row>
    <row r="64" spans="1:64" ht="13.5" thickBot="1" x14ac:dyDescent="0.25">
      <c r="A64" s="849"/>
      <c r="B64" s="544" t="s">
        <v>10</v>
      </c>
      <c r="C64" s="862">
        <v>1</v>
      </c>
      <c r="D64" s="863"/>
      <c r="E64" s="863"/>
      <c r="F64" s="864"/>
      <c r="G64" s="865">
        <v>2</v>
      </c>
      <c r="H64" s="863"/>
      <c r="I64" s="863"/>
      <c r="J64" s="864"/>
      <c r="K64" s="865">
        <v>3</v>
      </c>
      <c r="L64" s="863"/>
      <c r="M64" s="863"/>
      <c r="N64" s="864"/>
      <c r="O64" s="865">
        <v>4</v>
      </c>
      <c r="P64" s="863"/>
      <c r="Q64" s="863"/>
      <c r="R64" s="864"/>
      <c r="S64" s="865">
        <v>5</v>
      </c>
      <c r="T64" s="863"/>
      <c r="U64" s="863"/>
      <c r="V64" s="864"/>
      <c r="W64" s="865">
        <v>6</v>
      </c>
      <c r="X64" s="863"/>
      <c r="Y64" s="863"/>
      <c r="Z64" s="864"/>
      <c r="AA64" s="865">
        <v>7</v>
      </c>
      <c r="AB64" s="863"/>
      <c r="AC64" s="863"/>
      <c r="AD64" s="864"/>
      <c r="AE64" s="865">
        <v>8</v>
      </c>
      <c r="AF64" s="863"/>
      <c r="AG64" s="863"/>
      <c r="AH64" s="864"/>
      <c r="AI64" s="865">
        <v>9</v>
      </c>
      <c r="AJ64" s="863"/>
      <c r="AK64" s="863"/>
      <c r="AL64" s="864"/>
      <c r="AM64" s="865">
        <v>10</v>
      </c>
      <c r="AN64" s="863"/>
      <c r="AO64" s="863"/>
      <c r="AP64" s="864"/>
      <c r="AQ64" s="865">
        <v>11</v>
      </c>
      <c r="AR64" s="863"/>
      <c r="AS64" s="863"/>
      <c r="AT64" s="864"/>
      <c r="AU64" s="865">
        <v>12</v>
      </c>
      <c r="AV64" s="863"/>
      <c r="AW64" s="863"/>
      <c r="AX64" s="864"/>
      <c r="AY64" s="865">
        <v>13</v>
      </c>
      <c r="AZ64" s="863"/>
      <c r="BA64" s="863"/>
      <c r="BB64" s="864"/>
      <c r="BC64" s="865">
        <v>14</v>
      </c>
      <c r="BD64" s="863"/>
      <c r="BE64" s="863"/>
      <c r="BF64" s="864"/>
      <c r="BG64" s="865">
        <v>15</v>
      </c>
      <c r="BH64" s="863"/>
      <c r="BI64" s="863"/>
      <c r="BJ64" s="864"/>
      <c r="BK64" s="545"/>
    </row>
  </sheetData>
  <mergeCells count="387">
    <mergeCell ref="AR59:BJ59"/>
    <mergeCell ref="AR60:BJ60"/>
    <mergeCell ref="AR58:BJ58"/>
    <mergeCell ref="D58:M58"/>
    <mergeCell ref="N58:Q58"/>
    <mergeCell ref="R58:S58"/>
    <mergeCell ref="T58:AC58"/>
    <mergeCell ref="AD58:AQ58"/>
    <mergeCell ref="R59:S59"/>
    <mergeCell ref="T59:AC59"/>
    <mergeCell ref="R60:S60"/>
    <mergeCell ref="T60:AC60"/>
    <mergeCell ref="AD59:AQ59"/>
    <mergeCell ref="AD60:AQ60"/>
    <mergeCell ref="AI63:AL63"/>
    <mergeCell ref="AM63:AP63"/>
    <mergeCell ref="AQ63:AT63"/>
    <mergeCell ref="AU63:AX63"/>
    <mergeCell ref="AY63:BB63"/>
    <mergeCell ref="BC63:BF63"/>
    <mergeCell ref="BG63:BJ63"/>
    <mergeCell ref="C64:F64"/>
    <mergeCell ref="G64:J64"/>
    <mergeCell ref="K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S63:V63"/>
    <mergeCell ref="W63:Z63"/>
    <mergeCell ref="A58:A64"/>
    <mergeCell ref="D59:M59"/>
    <mergeCell ref="N59:Q59"/>
    <mergeCell ref="D60:M60"/>
    <mergeCell ref="N60:Q60"/>
    <mergeCell ref="C63:F63"/>
    <mergeCell ref="G63:J63"/>
    <mergeCell ref="K63:N63"/>
    <mergeCell ref="O63:R63"/>
    <mergeCell ref="AA63:AD63"/>
    <mergeCell ref="AE63:AH63"/>
    <mergeCell ref="A1:XFD1"/>
    <mergeCell ref="AO26:AX26"/>
    <mergeCell ref="AO27:AX27"/>
    <mergeCell ref="AO28:AX28"/>
    <mergeCell ref="AY26:BH26"/>
    <mergeCell ref="AY27:BH27"/>
    <mergeCell ref="AY28:BH28"/>
    <mergeCell ref="BC32:BF32"/>
    <mergeCell ref="BG32:BJ32"/>
    <mergeCell ref="Q26:S26"/>
    <mergeCell ref="Q27:S27"/>
    <mergeCell ref="Q28:S28"/>
    <mergeCell ref="U26:AN26"/>
    <mergeCell ref="U27:AN27"/>
    <mergeCell ref="AE32:AH32"/>
    <mergeCell ref="AI32:AL32"/>
    <mergeCell ref="AM32:AP32"/>
    <mergeCell ref="AQ32:AT32"/>
    <mergeCell ref="AU32:AX32"/>
    <mergeCell ref="AY32:BB32"/>
    <mergeCell ref="AY31:BB31"/>
    <mergeCell ref="BC31:BF31"/>
    <mergeCell ref="BI2:BJ2"/>
    <mergeCell ref="BI3:BJ3"/>
    <mergeCell ref="BI4:BJ4"/>
    <mergeCell ref="A26:A32"/>
    <mergeCell ref="D26:M26"/>
    <mergeCell ref="N26:P26"/>
    <mergeCell ref="BI26:BJ26"/>
    <mergeCell ref="D27:M27"/>
    <mergeCell ref="BC8:BF8"/>
    <mergeCell ref="BG8:BJ8"/>
    <mergeCell ref="N2:P2"/>
    <mergeCell ref="N3:P3"/>
    <mergeCell ref="N4:P4"/>
    <mergeCell ref="Q2:BF2"/>
    <mergeCell ref="Q3:BF3"/>
    <mergeCell ref="Q4:BF4"/>
    <mergeCell ref="BG2:BH2"/>
    <mergeCell ref="BG3:BH3"/>
    <mergeCell ref="AE8:AH8"/>
    <mergeCell ref="AQ31:AT31"/>
    <mergeCell ref="AU31:AX31"/>
    <mergeCell ref="AI8:AL8"/>
    <mergeCell ref="AM8:AP8"/>
    <mergeCell ref="AQ8:AT8"/>
    <mergeCell ref="AU8:AX8"/>
    <mergeCell ref="AY8:BB8"/>
    <mergeCell ref="AY7:BB7"/>
    <mergeCell ref="BC7:BF7"/>
    <mergeCell ref="BG7:BJ7"/>
    <mergeCell ref="C8:F8"/>
    <mergeCell ref="G8:J8"/>
    <mergeCell ref="K8:N8"/>
    <mergeCell ref="O8:R8"/>
    <mergeCell ref="S8:V8"/>
    <mergeCell ref="W8:Z8"/>
    <mergeCell ref="AA8:AD8"/>
    <mergeCell ref="AA7:AD7"/>
    <mergeCell ref="AE7:AH7"/>
    <mergeCell ref="AI7:AL7"/>
    <mergeCell ref="AM7:AP7"/>
    <mergeCell ref="AQ7:AT7"/>
    <mergeCell ref="AU7:AX7"/>
    <mergeCell ref="C7:F7"/>
    <mergeCell ref="G7:J7"/>
    <mergeCell ref="K7:N7"/>
    <mergeCell ref="O7:R7"/>
    <mergeCell ref="S7:V7"/>
    <mergeCell ref="W7:Z7"/>
    <mergeCell ref="D4:M4"/>
    <mergeCell ref="BG4:BH4"/>
    <mergeCell ref="BC40:BF40"/>
    <mergeCell ref="BG40:BJ40"/>
    <mergeCell ref="A34:A40"/>
    <mergeCell ref="A2:A8"/>
    <mergeCell ref="D2:M2"/>
    <mergeCell ref="D3:M3"/>
    <mergeCell ref="AE40:AH40"/>
    <mergeCell ref="AI40:AL40"/>
    <mergeCell ref="AM40:AP40"/>
    <mergeCell ref="AQ40:AT40"/>
    <mergeCell ref="AU40:AX40"/>
    <mergeCell ref="AY40:BB40"/>
    <mergeCell ref="AY39:BB39"/>
    <mergeCell ref="BC39:BF39"/>
    <mergeCell ref="BG39:BJ39"/>
    <mergeCell ref="C40:F40"/>
    <mergeCell ref="G40:J40"/>
    <mergeCell ref="K40:N40"/>
    <mergeCell ref="O40:R40"/>
    <mergeCell ref="S40:V40"/>
    <mergeCell ref="W40:Z40"/>
    <mergeCell ref="AA40:AD40"/>
    <mergeCell ref="AA39:AD39"/>
    <mergeCell ref="AE39:AH39"/>
    <mergeCell ref="AI39:AL39"/>
    <mergeCell ref="AM39:AP39"/>
    <mergeCell ref="AQ39:AT39"/>
    <mergeCell ref="AU39:AX39"/>
    <mergeCell ref="D36:M36"/>
    <mergeCell ref="N36:Q36"/>
    <mergeCell ref="R36:AO36"/>
    <mergeCell ref="AP36:BJ36"/>
    <mergeCell ref="C39:F39"/>
    <mergeCell ref="G39:J39"/>
    <mergeCell ref="K39:N39"/>
    <mergeCell ref="O39:R39"/>
    <mergeCell ref="S39:V39"/>
    <mergeCell ref="W39:Z39"/>
    <mergeCell ref="D35:M35"/>
    <mergeCell ref="N35:Q35"/>
    <mergeCell ref="R35:AO35"/>
    <mergeCell ref="AP35:BJ35"/>
    <mergeCell ref="A18:A24"/>
    <mergeCell ref="D18:M18"/>
    <mergeCell ref="N18:P18"/>
    <mergeCell ref="Q18:S18"/>
    <mergeCell ref="AY18:BH18"/>
    <mergeCell ref="BI18:BJ18"/>
    <mergeCell ref="D19:M19"/>
    <mergeCell ref="N19:P19"/>
    <mergeCell ref="Q19:S19"/>
    <mergeCell ref="AY19:BH19"/>
    <mergeCell ref="BI19:BJ19"/>
    <mergeCell ref="D20:M20"/>
    <mergeCell ref="N20:P20"/>
    <mergeCell ref="Q20:S20"/>
    <mergeCell ref="AY20:BH20"/>
    <mergeCell ref="BI20:BJ20"/>
    <mergeCell ref="BI27:BJ27"/>
    <mergeCell ref="D28:M28"/>
    <mergeCell ref="N28:P28"/>
    <mergeCell ref="BI28:BJ28"/>
    <mergeCell ref="D34:M34"/>
    <mergeCell ref="N34:Q34"/>
    <mergeCell ref="R34:AO34"/>
    <mergeCell ref="G31:J31"/>
    <mergeCell ref="K31:N31"/>
    <mergeCell ref="O31:R31"/>
    <mergeCell ref="S31:V31"/>
    <mergeCell ref="W31:Z31"/>
    <mergeCell ref="N27:P27"/>
    <mergeCell ref="C32:F32"/>
    <mergeCell ref="G32:J32"/>
    <mergeCell ref="K32:N32"/>
    <mergeCell ref="O32:R32"/>
    <mergeCell ref="S32:V32"/>
    <mergeCell ref="W32:Z32"/>
    <mergeCell ref="AA32:AD32"/>
    <mergeCell ref="AA31:AD31"/>
    <mergeCell ref="AE31:AH31"/>
    <mergeCell ref="C31:F31"/>
    <mergeCell ref="AM31:AP31"/>
    <mergeCell ref="AP34:BJ34"/>
    <mergeCell ref="U28:AN28"/>
    <mergeCell ref="BG31:BJ31"/>
    <mergeCell ref="AI31:AL31"/>
    <mergeCell ref="AM24:AP24"/>
    <mergeCell ref="AQ24:AT24"/>
    <mergeCell ref="AU24:AX24"/>
    <mergeCell ref="AY24:BB24"/>
    <mergeCell ref="BC24:BF24"/>
    <mergeCell ref="BG24:BJ24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G15:J15"/>
    <mergeCell ref="K15:N15"/>
    <mergeCell ref="O15:R15"/>
    <mergeCell ref="AM23:AP23"/>
    <mergeCell ref="AQ23:AT23"/>
    <mergeCell ref="AU23:AX23"/>
    <mergeCell ref="AY23:BB23"/>
    <mergeCell ref="BC23:BF23"/>
    <mergeCell ref="BG23:BJ23"/>
    <mergeCell ref="BC16:BF16"/>
    <mergeCell ref="BG16:BJ16"/>
    <mergeCell ref="AE16:AH16"/>
    <mergeCell ref="AI16:AL16"/>
    <mergeCell ref="AM16:AP16"/>
    <mergeCell ref="AQ16:AT16"/>
    <mergeCell ref="O16:R16"/>
    <mergeCell ref="S16:V16"/>
    <mergeCell ref="AY10:BH10"/>
    <mergeCell ref="BI10:BJ10"/>
    <mergeCell ref="D11:M11"/>
    <mergeCell ref="N11:P11"/>
    <mergeCell ref="Q11:S11"/>
    <mergeCell ref="AY11:BH11"/>
    <mergeCell ref="BI11:BJ11"/>
    <mergeCell ref="U10:AR10"/>
    <mergeCell ref="U11:AR11"/>
    <mergeCell ref="AS10:AX10"/>
    <mergeCell ref="AS11:AX11"/>
    <mergeCell ref="D10:M10"/>
    <mergeCell ref="N10:P10"/>
    <mergeCell ref="Q10:S10"/>
    <mergeCell ref="BI12:BJ12"/>
    <mergeCell ref="AM15:AP15"/>
    <mergeCell ref="AQ15:AT15"/>
    <mergeCell ref="AU15:AX15"/>
    <mergeCell ref="AY15:BB15"/>
    <mergeCell ref="BC15:BF15"/>
    <mergeCell ref="BG15:BJ15"/>
    <mergeCell ref="U12:AR12"/>
    <mergeCell ref="AS12:AX12"/>
    <mergeCell ref="S15:V15"/>
    <mergeCell ref="W15:Z15"/>
    <mergeCell ref="AA15:AD15"/>
    <mergeCell ref="AE15:AH15"/>
    <mergeCell ref="AI15:AL15"/>
    <mergeCell ref="Q12:S12"/>
    <mergeCell ref="A42:A48"/>
    <mergeCell ref="D42:M42"/>
    <mergeCell ref="D43:M43"/>
    <mergeCell ref="D44:M44"/>
    <mergeCell ref="C47:F47"/>
    <mergeCell ref="G47:J47"/>
    <mergeCell ref="AU16:AX16"/>
    <mergeCell ref="AY16:BB16"/>
    <mergeCell ref="U18:AL18"/>
    <mergeCell ref="U19:AL19"/>
    <mergeCell ref="U20:AL20"/>
    <mergeCell ref="AM18:AX18"/>
    <mergeCell ref="AM19:AX19"/>
    <mergeCell ref="AM20:AX20"/>
    <mergeCell ref="A10:A16"/>
    <mergeCell ref="D12:M12"/>
    <mergeCell ref="N12:P12"/>
    <mergeCell ref="C16:F16"/>
    <mergeCell ref="G16:J16"/>
    <mergeCell ref="K16:N16"/>
    <mergeCell ref="W16:Z16"/>
    <mergeCell ref="AA16:AD16"/>
    <mergeCell ref="C15:F15"/>
    <mergeCell ref="AY12:BH12"/>
    <mergeCell ref="C48:F48"/>
    <mergeCell ref="G48:J48"/>
    <mergeCell ref="K48:N48"/>
    <mergeCell ref="O48:R48"/>
    <mergeCell ref="S48:V48"/>
    <mergeCell ref="W48:Z48"/>
    <mergeCell ref="AA48:AD48"/>
    <mergeCell ref="AE48:AH48"/>
    <mergeCell ref="AI48:AL48"/>
    <mergeCell ref="AE55:AH55"/>
    <mergeCell ref="AI55:AL55"/>
    <mergeCell ref="AM55:AP55"/>
    <mergeCell ref="AQ55:AT55"/>
    <mergeCell ref="A50:A56"/>
    <mergeCell ref="D50:M50"/>
    <mergeCell ref="D51:M51"/>
    <mergeCell ref="D52:M52"/>
    <mergeCell ref="C55:F55"/>
    <mergeCell ref="G55:J55"/>
    <mergeCell ref="AU55:AX55"/>
    <mergeCell ref="AY55:BB55"/>
    <mergeCell ref="BC55:BF55"/>
    <mergeCell ref="BG55:BJ55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K55:N55"/>
    <mergeCell ref="O55:R55"/>
    <mergeCell ref="S55:V55"/>
    <mergeCell ref="W55:Z55"/>
    <mergeCell ref="AA55:AD55"/>
    <mergeCell ref="N42:Q42"/>
    <mergeCell ref="N43:Q43"/>
    <mergeCell ref="N44:Q44"/>
    <mergeCell ref="N50:Q50"/>
    <mergeCell ref="N51:Q51"/>
    <mergeCell ref="N52:Q52"/>
    <mergeCell ref="R42:AF42"/>
    <mergeCell ref="R43:AF43"/>
    <mergeCell ref="R44:AF44"/>
    <mergeCell ref="R50:AA50"/>
    <mergeCell ref="R51:AA51"/>
    <mergeCell ref="R52:AA52"/>
    <mergeCell ref="K47:N47"/>
    <mergeCell ref="O47:R47"/>
    <mergeCell ref="S47:V47"/>
    <mergeCell ref="W47:Z47"/>
    <mergeCell ref="AA47:AD47"/>
    <mergeCell ref="AE47:AH47"/>
    <mergeCell ref="AG42:AO42"/>
    <mergeCell ref="AG43:AO43"/>
    <mergeCell ref="AG44:AO44"/>
    <mergeCell ref="AP42:BJ42"/>
    <mergeCell ref="AP43:BJ43"/>
    <mergeCell ref="AP44:BJ44"/>
    <mergeCell ref="AP50:BJ50"/>
    <mergeCell ref="AP51:BJ51"/>
    <mergeCell ref="AP52:BJ52"/>
    <mergeCell ref="AB50:AO50"/>
    <mergeCell ref="AB51:AO51"/>
    <mergeCell ref="AB52:AO52"/>
    <mergeCell ref="AU47:AX47"/>
    <mergeCell ref="AY47:BB47"/>
    <mergeCell ref="BC47:BF47"/>
    <mergeCell ref="BG47:BJ47"/>
    <mergeCell ref="AM48:AP48"/>
    <mergeCell ref="AQ48:AT48"/>
    <mergeCell ref="AU48:AX48"/>
    <mergeCell ref="AY48:BB48"/>
    <mergeCell ref="BC48:BF48"/>
    <mergeCell ref="BG48:BJ48"/>
    <mergeCell ref="AI47:AL47"/>
    <mergeCell ref="AM47:AP47"/>
    <mergeCell ref="AQ47:AT47"/>
  </mergeCells>
  <dataValidations count="1">
    <dataValidation allowBlank="1" showInputMessage="1" showErrorMessage="1" promptTitle="PF" prompt="PF: Protocol Flag" sqref="C2 C10 C18 C26 C34 C42 C50 C58" xr:uid="{00000000-0002-0000-0200-000000000000}"/>
  </dataValidations>
  <pageMargins left="0.25" right="0.25" top="0.75" bottom="0.75" header="0.3" footer="0.3"/>
  <pageSetup paperSize="8" orientation="landscape" r:id="rId1"/>
  <ignoredErrors>
    <ignoredError sqref="N3 N19 Q19 N27 Q27 N35 N43 N51 AP43 AP35 N59 AR59 AP51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U131"/>
  <sheetViews>
    <sheetView workbookViewId="0">
      <pane ySplit="1" topLeftCell="A2" activePane="bottomLeft" state="frozen"/>
      <selection pane="bottomLeft" activeCell="P74" sqref="P74"/>
    </sheetView>
  </sheetViews>
  <sheetFormatPr defaultRowHeight="12.75" x14ac:dyDescent="0.2"/>
  <cols>
    <col min="1" max="1" width="4.75" style="413" bestFit="1" customWidth="1"/>
    <col min="2" max="2" width="9" style="371" bestFit="1" customWidth="1"/>
    <col min="3" max="3" width="7.375" style="413" bestFit="1" customWidth="1"/>
    <col min="4" max="4" width="7.375" style="414" bestFit="1" customWidth="1"/>
    <col min="5" max="8" width="7.375" style="415" bestFit="1" customWidth="1"/>
    <col min="9" max="9" width="7.375" style="450" bestFit="1" customWidth="1"/>
    <col min="10" max="12" width="6.5" style="413" bestFit="1" customWidth="1"/>
    <col min="13" max="13" width="7.125" style="415" bestFit="1" customWidth="1"/>
    <col min="14" max="14" width="12.375" style="451" bestFit="1" customWidth="1"/>
    <col min="15" max="15" width="62.25" style="451" bestFit="1" customWidth="1"/>
    <col min="16" max="16" width="15" style="451" bestFit="1" customWidth="1"/>
    <col min="17" max="17" width="8.5" style="415" bestFit="1" customWidth="1"/>
    <col min="18" max="18" width="10.375" style="415" bestFit="1" customWidth="1"/>
    <col min="19" max="19" width="10.125" style="415" bestFit="1" customWidth="1"/>
    <col min="20" max="20" width="10.375" style="453" bestFit="1" customWidth="1"/>
    <col min="21" max="21" width="10.125" style="371" bestFit="1" customWidth="1"/>
    <col min="22" max="16384" width="9" style="371"/>
  </cols>
  <sheetData>
    <row r="1" spans="1:21" x14ac:dyDescent="0.2">
      <c r="A1" s="370" t="s">
        <v>1236</v>
      </c>
      <c r="B1" s="371" t="s">
        <v>88</v>
      </c>
      <c r="C1" s="370">
        <v>26</v>
      </c>
      <c r="D1" s="372">
        <v>37</v>
      </c>
      <c r="E1" s="373">
        <v>38</v>
      </c>
      <c r="F1" s="373">
        <v>39</v>
      </c>
      <c r="G1" s="373">
        <v>40</v>
      </c>
      <c r="H1" s="373">
        <v>41</v>
      </c>
      <c r="I1" s="374">
        <v>42</v>
      </c>
      <c r="J1" s="370" t="s">
        <v>1230</v>
      </c>
      <c r="K1" s="370" t="s">
        <v>1232</v>
      </c>
      <c r="L1" s="370" t="s">
        <v>1231</v>
      </c>
      <c r="M1" s="375" t="s">
        <v>1237</v>
      </c>
      <c r="N1" s="376" t="s">
        <v>1238</v>
      </c>
      <c r="O1" s="376" t="s">
        <v>1239</v>
      </c>
      <c r="P1" s="376" t="s">
        <v>1313</v>
      </c>
      <c r="Q1" s="375" t="s">
        <v>1240</v>
      </c>
      <c r="R1" s="375" t="s">
        <v>1241</v>
      </c>
      <c r="S1" s="375" t="s">
        <v>1242</v>
      </c>
      <c r="T1" s="375" t="s">
        <v>1243</v>
      </c>
      <c r="U1" s="375" t="s">
        <v>1244</v>
      </c>
    </row>
    <row r="2" spans="1:21" s="387" customFormat="1" hidden="1" x14ac:dyDescent="0.2">
      <c r="A2" s="377">
        <v>0</v>
      </c>
      <c r="B2" s="378" t="str">
        <f>RIGHT("0000000"&amp;DEC2BIN(A2),7)</f>
        <v>0000000</v>
      </c>
      <c r="C2" s="377" t="str">
        <f>MID(B2,1,1)</f>
        <v>0</v>
      </c>
      <c r="D2" s="379" t="str">
        <f>MID(B2,2,1)</f>
        <v>0</v>
      </c>
      <c r="E2" s="380" t="str">
        <f>MID(B2,3,1)</f>
        <v>0</v>
      </c>
      <c r="F2" s="380" t="str">
        <f>MID(B2,4,1)</f>
        <v>0</v>
      </c>
      <c r="G2" s="380" t="str">
        <f>MID(B2,5,1)</f>
        <v>0</v>
      </c>
      <c r="H2" s="381" t="str">
        <f>MID(B2,6,1)</f>
        <v>0</v>
      </c>
      <c r="I2" s="382" t="str">
        <f>MID(B2,7,1)</f>
        <v>0</v>
      </c>
      <c r="J2" s="383" t="str">
        <f>_xlfn.CONCAT(D2:F2)</f>
        <v>000</v>
      </c>
      <c r="K2" s="383" t="str">
        <f>_xlfn.CONCAT(G2:I2)</f>
        <v>000</v>
      </c>
      <c r="L2" s="377" t="str">
        <f>_xlfn.CONCAT(D2:G2)</f>
        <v>0000</v>
      </c>
      <c r="M2" s="520" t="s">
        <v>1245</v>
      </c>
      <c r="N2" s="384" t="s">
        <v>1327</v>
      </c>
      <c r="O2" s="385" t="s">
        <v>1229</v>
      </c>
      <c r="P2" s="386"/>
      <c r="Q2" s="431" t="s">
        <v>170</v>
      </c>
      <c r="R2" s="386"/>
      <c r="S2" s="386"/>
    </row>
    <row r="3" spans="1:21" s="387" customFormat="1" hidden="1" x14ac:dyDescent="0.2">
      <c r="A3" s="388">
        <v>1</v>
      </c>
      <c r="B3" s="387" t="str">
        <f t="shared" ref="B3:B66" si="0">RIGHT("0000000"&amp;DEC2BIN(A3),7)</f>
        <v>0000001</v>
      </c>
      <c r="C3" s="388" t="str">
        <f t="shared" ref="C3:C66" si="1">MID(B3,1,1)</f>
        <v>0</v>
      </c>
      <c r="D3" s="389" t="str">
        <f t="shared" ref="D3:D66" si="2">MID(B3,2,1)</f>
        <v>0</v>
      </c>
      <c r="E3" s="390" t="str">
        <f t="shared" ref="E3:E66" si="3">MID(B3,3,1)</f>
        <v>0</v>
      </c>
      <c r="F3" s="390" t="str">
        <f t="shared" ref="F3:F66" si="4">MID(B3,4,1)</f>
        <v>0</v>
      </c>
      <c r="G3" s="390" t="str">
        <f t="shared" ref="G3:G66" si="5">MID(B3,5,1)</f>
        <v>0</v>
      </c>
      <c r="H3" s="391" t="str">
        <f t="shared" ref="H3:H66" si="6">MID(B3,6,1)</f>
        <v>0</v>
      </c>
      <c r="I3" s="392" t="str">
        <f t="shared" ref="I3:I66" si="7">MID(B3,7,1)</f>
        <v>1</v>
      </c>
      <c r="J3" s="393" t="str">
        <f t="shared" ref="J3:J66" si="8">_xlfn.CONCAT(D3:F3)</f>
        <v>000</v>
      </c>
      <c r="K3" s="393" t="str">
        <f t="shared" ref="K3:K66" si="9">_xlfn.CONCAT(G3:I3)</f>
        <v>001</v>
      </c>
      <c r="L3" s="388" t="str">
        <f t="shared" ref="L3:L66" si="10">_xlfn.CONCAT(D3:G3)</f>
        <v>0000</v>
      </c>
      <c r="M3" s="521" t="s">
        <v>1245</v>
      </c>
      <c r="N3" s="394" t="s">
        <v>1327</v>
      </c>
      <c r="O3" s="395" t="s">
        <v>1229</v>
      </c>
      <c r="P3" s="386"/>
      <c r="Q3" s="431" t="s">
        <v>170</v>
      </c>
      <c r="R3" s="386"/>
      <c r="S3" s="386"/>
    </row>
    <row r="4" spans="1:21" s="387" customFormat="1" hidden="1" x14ac:dyDescent="0.2">
      <c r="A4" s="388">
        <v>2</v>
      </c>
      <c r="B4" s="387" t="str">
        <f t="shared" si="0"/>
        <v>0000010</v>
      </c>
      <c r="C4" s="388" t="str">
        <f t="shared" si="1"/>
        <v>0</v>
      </c>
      <c r="D4" s="389" t="str">
        <f t="shared" si="2"/>
        <v>0</v>
      </c>
      <c r="E4" s="390" t="str">
        <f t="shared" si="3"/>
        <v>0</v>
      </c>
      <c r="F4" s="390" t="str">
        <f t="shared" si="4"/>
        <v>0</v>
      </c>
      <c r="G4" s="390" t="str">
        <f t="shared" si="5"/>
        <v>0</v>
      </c>
      <c r="H4" s="391" t="str">
        <f t="shared" si="6"/>
        <v>1</v>
      </c>
      <c r="I4" s="392" t="str">
        <f t="shared" si="7"/>
        <v>0</v>
      </c>
      <c r="J4" s="393" t="str">
        <f t="shared" si="8"/>
        <v>000</v>
      </c>
      <c r="K4" s="393" t="str">
        <f t="shared" si="9"/>
        <v>010</v>
      </c>
      <c r="L4" s="388" t="str">
        <f t="shared" si="10"/>
        <v>0000</v>
      </c>
      <c r="M4" s="521" t="s">
        <v>1245</v>
      </c>
      <c r="N4" s="394" t="s">
        <v>1327</v>
      </c>
      <c r="O4" s="395" t="s">
        <v>1229</v>
      </c>
      <c r="P4" s="386"/>
      <c r="Q4" s="431" t="s">
        <v>170</v>
      </c>
      <c r="R4" s="386"/>
      <c r="S4" s="386"/>
    </row>
    <row r="5" spans="1:21" s="387" customFormat="1" hidden="1" x14ac:dyDescent="0.2">
      <c r="A5" s="396">
        <v>3</v>
      </c>
      <c r="B5" s="397" t="str">
        <f t="shared" si="0"/>
        <v>0000011</v>
      </c>
      <c r="C5" s="396" t="str">
        <f t="shared" si="1"/>
        <v>0</v>
      </c>
      <c r="D5" s="398" t="str">
        <f t="shared" si="2"/>
        <v>0</v>
      </c>
      <c r="E5" s="399" t="str">
        <f t="shared" si="3"/>
        <v>0</v>
      </c>
      <c r="F5" s="399" t="str">
        <f t="shared" si="4"/>
        <v>0</v>
      </c>
      <c r="G5" s="399" t="str">
        <f t="shared" si="5"/>
        <v>0</v>
      </c>
      <c r="H5" s="400" t="str">
        <f t="shared" si="6"/>
        <v>1</v>
      </c>
      <c r="I5" s="401" t="str">
        <f t="shared" si="7"/>
        <v>1</v>
      </c>
      <c r="J5" s="402" t="str">
        <f t="shared" si="8"/>
        <v>000</v>
      </c>
      <c r="K5" s="402" t="str">
        <f t="shared" si="9"/>
        <v>011</v>
      </c>
      <c r="L5" s="396" t="str">
        <f t="shared" si="10"/>
        <v>0000</v>
      </c>
      <c r="M5" s="522" t="s">
        <v>1245</v>
      </c>
      <c r="N5" s="403" t="s">
        <v>1327</v>
      </c>
      <c r="O5" s="404" t="s">
        <v>1229</v>
      </c>
      <c r="P5" s="386"/>
      <c r="Q5" s="431" t="s">
        <v>170</v>
      </c>
      <c r="R5" s="386"/>
      <c r="S5" s="386"/>
    </row>
    <row r="6" spans="1:21" s="387" customFormat="1" hidden="1" x14ac:dyDescent="0.2">
      <c r="A6" s="377">
        <v>4</v>
      </c>
      <c r="B6" s="378" t="str">
        <f t="shared" si="0"/>
        <v>0000100</v>
      </c>
      <c r="C6" s="377" t="str">
        <f t="shared" si="1"/>
        <v>0</v>
      </c>
      <c r="D6" s="379" t="str">
        <f t="shared" si="2"/>
        <v>0</v>
      </c>
      <c r="E6" s="380" t="str">
        <f t="shared" si="3"/>
        <v>0</v>
      </c>
      <c r="F6" s="380" t="str">
        <f t="shared" si="4"/>
        <v>0</v>
      </c>
      <c r="G6" s="380" t="str">
        <f t="shared" si="5"/>
        <v>1</v>
      </c>
      <c r="H6" s="381" t="str">
        <f t="shared" si="6"/>
        <v>0</v>
      </c>
      <c r="I6" s="382" t="str">
        <f t="shared" si="7"/>
        <v>0</v>
      </c>
      <c r="J6" s="383" t="str">
        <f t="shared" si="8"/>
        <v>000</v>
      </c>
      <c r="K6" s="383" t="str">
        <f t="shared" si="9"/>
        <v>100</v>
      </c>
      <c r="L6" s="377" t="str">
        <f t="shared" si="10"/>
        <v>0001</v>
      </c>
      <c r="M6" s="517" t="s">
        <v>1246</v>
      </c>
      <c r="N6" s="384" t="s">
        <v>1327</v>
      </c>
      <c r="O6" s="385" t="s">
        <v>1229</v>
      </c>
      <c r="P6" s="386"/>
      <c r="Q6" s="431" t="s">
        <v>170</v>
      </c>
      <c r="R6" s="386"/>
      <c r="S6" s="386"/>
    </row>
    <row r="7" spans="1:21" s="387" customFormat="1" hidden="1" x14ac:dyDescent="0.2">
      <c r="A7" s="388">
        <v>5</v>
      </c>
      <c r="B7" s="387" t="str">
        <f t="shared" si="0"/>
        <v>0000101</v>
      </c>
      <c r="C7" s="388" t="str">
        <f t="shared" si="1"/>
        <v>0</v>
      </c>
      <c r="D7" s="389" t="str">
        <f t="shared" si="2"/>
        <v>0</v>
      </c>
      <c r="E7" s="390" t="str">
        <f t="shared" si="3"/>
        <v>0</v>
      </c>
      <c r="F7" s="390" t="str">
        <f t="shared" si="4"/>
        <v>0</v>
      </c>
      <c r="G7" s="390" t="str">
        <f t="shared" si="5"/>
        <v>1</v>
      </c>
      <c r="H7" s="391" t="str">
        <f t="shared" si="6"/>
        <v>0</v>
      </c>
      <c r="I7" s="392" t="str">
        <f t="shared" si="7"/>
        <v>1</v>
      </c>
      <c r="J7" s="393" t="str">
        <f t="shared" si="8"/>
        <v>000</v>
      </c>
      <c r="K7" s="393" t="str">
        <f t="shared" si="9"/>
        <v>101</v>
      </c>
      <c r="L7" s="388" t="str">
        <f t="shared" si="10"/>
        <v>0001</v>
      </c>
      <c r="M7" s="518" t="s">
        <v>1246</v>
      </c>
      <c r="N7" s="394" t="s">
        <v>1327</v>
      </c>
      <c r="O7" s="395" t="s">
        <v>1229</v>
      </c>
      <c r="P7" s="386"/>
      <c r="Q7" s="431" t="s">
        <v>170</v>
      </c>
      <c r="R7" s="386"/>
      <c r="S7" s="386"/>
    </row>
    <row r="8" spans="1:21" s="387" customFormat="1" hidden="1" x14ac:dyDescent="0.2">
      <c r="A8" s="388">
        <v>6</v>
      </c>
      <c r="B8" s="387" t="str">
        <f t="shared" si="0"/>
        <v>0000110</v>
      </c>
      <c r="C8" s="388" t="str">
        <f t="shared" si="1"/>
        <v>0</v>
      </c>
      <c r="D8" s="389" t="str">
        <f t="shared" si="2"/>
        <v>0</v>
      </c>
      <c r="E8" s="390" t="str">
        <f t="shared" si="3"/>
        <v>0</v>
      </c>
      <c r="F8" s="390" t="str">
        <f t="shared" si="4"/>
        <v>0</v>
      </c>
      <c r="G8" s="390" t="str">
        <f t="shared" si="5"/>
        <v>1</v>
      </c>
      <c r="H8" s="391" t="str">
        <f t="shared" si="6"/>
        <v>1</v>
      </c>
      <c r="I8" s="392" t="str">
        <f t="shared" si="7"/>
        <v>0</v>
      </c>
      <c r="J8" s="393" t="str">
        <f t="shared" si="8"/>
        <v>000</v>
      </c>
      <c r="K8" s="393" t="str">
        <f t="shared" si="9"/>
        <v>110</v>
      </c>
      <c r="L8" s="388" t="str">
        <f t="shared" si="10"/>
        <v>0001</v>
      </c>
      <c r="M8" s="518" t="s">
        <v>1246</v>
      </c>
      <c r="N8" s="394" t="s">
        <v>1327</v>
      </c>
      <c r="O8" s="395" t="s">
        <v>1229</v>
      </c>
      <c r="P8" s="386"/>
      <c r="Q8" s="431" t="s">
        <v>170</v>
      </c>
      <c r="R8" s="386"/>
      <c r="S8" s="386"/>
    </row>
    <row r="9" spans="1:21" s="387" customFormat="1" hidden="1" x14ac:dyDescent="0.2">
      <c r="A9" s="396">
        <v>7</v>
      </c>
      <c r="B9" s="397" t="str">
        <f t="shared" si="0"/>
        <v>0000111</v>
      </c>
      <c r="C9" s="396" t="str">
        <f t="shared" si="1"/>
        <v>0</v>
      </c>
      <c r="D9" s="398" t="str">
        <f t="shared" si="2"/>
        <v>0</v>
      </c>
      <c r="E9" s="399" t="str">
        <f t="shared" si="3"/>
        <v>0</v>
      </c>
      <c r="F9" s="399" t="str">
        <f t="shared" si="4"/>
        <v>0</v>
      </c>
      <c r="G9" s="399" t="str">
        <f t="shared" si="5"/>
        <v>1</v>
      </c>
      <c r="H9" s="400" t="str">
        <f t="shared" si="6"/>
        <v>1</v>
      </c>
      <c r="I9" s="401" t="str">
        <f t="shared" si="7"/>
        <v>1</v>
      </c>
      <c r="J9" s="402" t="str">
        <f t="shared" si="8"/>
        <v>000</v>
      </c>
      <c r="K9" s="402" t="str">
        <f t="shared" si="9"/>
        <v>111</v>
      </c>
      <c r="L9" s="396" t="str">
        <f t="shared" si="10"/>
        <v>0001</v>
      </c>
      <c r="M9" s="519" t="s">
        <v>1246</v>
      </c>
      <c r="N9" s="403" t="s">
        <v>1327</v>
      </c>
      <c r="O9" s="404" t="s">
        <v>1229</v>
      </c>
      <c r="P9" s="386"/>
      <c r="Q9" s="431" t="s">
        <v>170</v>
      </c>
      <c r="R9" s="386"/>
      <c r="S9" s="386"/>
    </row>
    <row r="10" spans="1:21" s="387" customFormat="1" hidden="1" x14ac:dyDescent="0.2">
      <c r="A10" s="377">
        <v>8</v>
      </c>
      <c r="B10" s="378" t="str">
        <f t="shared" si="0"/>
        <v>0001000</v>
      </c>
      <c r="C10" s="377" t="str">
        <f t="shared" si="1"/>
        <v>0</v>
      </c>
      <c r="D10" s="379" t="str">
        <f t="shared" si="2"/>
        <v>0</v>
      </c>
      <c r="E10" s="380" t="str">
        <f t="shared" si="3"/>
        <v>0</v>
      </c>
      <c r="F10" s="380" t="str">
        <f t="shared" si="4"/>
        <v>1</v>
      </c>
      <c r="G10" s="380" t="str">
        <f t="shared" si="5"/>
        <v>0</v>
      </c>
      <c r="H10" s="381" t="str">
        <f t="shared" si="6"/>
        <v>0</v>
      </c>
      <c r="I10" s="382" t="str">
        <f t="shared" si="7"/>
        <v>0</v>
      </c>
      <c r="J10" s="383" t="str">
        <f t="shared" si="8"/>
        <v>001</v>
      </c>
      <c r="K10" s="383" t="str">
        <f t="shared" si="9"/>
        <v>000</v>
      </c>
      <c r="L10" s="377" t="str">
        <f t="shared" si="10"/>
        <v>0010</v>
      </c>
      <c r="M10" s="517" t="s">
        <v>1247</v>
      </c>
      <c r="N10" s="384" t="s">
        <v>1327</v>
      </c>
      <c r="O10" s="385" t="s">
        <v>1248</v>
      </c>
      <c r="P10" s="386"/>
      <c r="Q10" s="431" t="s">
        <v>170</v>
      </c>
      <c r="R10" s="386"/>
      <c r="S10" s="386"/>
    </row>
    <row r="11" spans="1:21" s="387" customFormat="1" hidden="1" x14ac:dyDescent="0.2">
      <c r="A11" s="388">
        <v>9</v>
      </c>
      <c r="B11" s="387" t="str">
        <f t="shared" si="0"/>
        <v>0001001</v>
      </c>
      <c r="C11" s="388" t="str">
        <f t="shared" si="1"/>
        <v>0</v>
      </c>
      <c r="D11" s="389" t="str">
        <f t="shared" si="2"/>
        <v>0</v>
      </c>
      <c r="E11" s="390" t="str">
        <f t="shared" si="3"/>
        <v>0</v>
      </c>
      <c r="F11" s="390" t="str">
        <f t="shared" si="4"/>
        <v>1</v>
      </c>
      <c r="G11" s="390" t="str">
        <f t="shared" si="5"/>
        <v>0</v>
      </c>
      <c r="H11" s="391" t="str">
        <f t="shared" si="6"/>
        <v>0</v>
      </c>
      <c r="I11" s="392" t="str">
        <f t="shared" si="7"/>
        <v>1</v>
      </c>
      <c r="J11" s="393" t="str">
        <f t="shared" si="8"/>
        <v>001</v>
      </c>
      <c r="K11" s="393" t="str">
        <f t="shared" si="9"/>
        <v>001</v>
      </c>
      <c r="L11" s="388" t="str">
        <f t="shared" si="10"/>
        <v>0010</v>
      </c>
      <c r="M11" s="518" t="s">
        <v>1247</v>
      </c>
      <c r="N11" s="394" t="s">
        <v>1327</v>
      </c>
      <c r="O11" s="395" t="s">
        <v>1248</v>
      </c>
      <c r="P11" s="386"/>
      <c r="Q11" s="431" t="s">
        <v>170</v>
      </c>
      <c r="R11" s="386"/>
      <c r="S11" s="386"/>
    </row>
    <row r="12" spans="1:21" s="387" customFormat="1" hidden="1" x14ac:dyDescent="0.2">
      <c r="A12" s="388">
        <v>10</v>
      </c>
      <c r="B12" s="387" t="str">
        <f t="shared" si="0"/>
        <v>0001010</v>
      </c>
      <c r="C12" s="388" t="str">
        <f t="shared" si="1"/>
        <v>0</v>
      </c>
      <c r="D12" s="389" t="str">
        <f t="shared" si="2"/>
        <v>0</v>
      </c>
      <c r="E12" s="390" t="str">
        <f t="shared" si="3"/>
        <v>0</v>
      </c>
      <c r="F12" s="390" t="str">
        <f t="shared" si="4"/>
        <v>1</v>
      </c>
      <c r="G12" s="390" t="str">
        <f t="shared" si="5"/>
        <v>0</v>
      </c>
      <c r="H12" s="391" t="str">
        <f t="shared" si="6"/>
        <v>1</v>
      </c>
      <c r="I12" s="392" t="str">
        <f t="shared" si="7"/>
        <v>0</v>
      </c>
      <c r="J12" s="393" t="str">
        <f t="shared" si="8"/>
        <v>001</v>
      </c>
      <c r="K12" s="393" t="str">
        <f t="shared" si="9"/>
        <v>010</v>
      </c>
      <c r="L12" s="388" t="str">
        <f t="shared" si="10"/>
        <v>0010</v>
      </c>
      <c r="M12" s="518" t="s">
        <v>1247</v>
      </c>
      <c r="N12" s="394" t="s">
        <v>1327</v>
      </c>
      <c r="O12" s="395" t="s">
        <v>1248</v>
      </c>
      <c r="P12" s="386"/>
      <c r="Q12" s="431" t="s">
        <v>170</v>
      </c>
      <c r="R12" s="386"/>
      <c r="S12" s="386"/>
    </row>
    <row r="13" spans="1:21" s="387" customFormat="1" hidden="1" x14ac:dyDescent="0.2">
      <c r="A13" s="396">
        <v>11</v>
      </c>
      <c r="B13" s="397" t="str">
        <f t="shared" si="0"/>
        <v>0001011</v>
      </c>
      <c r="C13" s="396" t="str">
        <f t="shared" si="1"/>
        <v>0</v>
      </c>
      <c r="D13" s="398" t="str">
        <f t="shared" si="2"/>
        <v>0</v>
      </c>
      <c r="E13" s="399" t="str">
        <f t="shared" si="3"/>
        <v>0</v>
      </c>
      <c r="F13" s="399" t="str">
        <f t="shared" si="4"/>
        <v>1</v>
      </c>
      <c r="G13" s="399" t="str">
        <f t="shared" si="5"/>
        <v>0</v>
      </c>
      <c r="H13" s="400" t="str">
        <f t="shared" si="6"/>
        <v>1</v>
      </c>
      <c r="I13" s="401" t="str">
        <f t="shared" si="7"/>
        <v>1</v>
      </c>
      <c r="J13" s="402" t="str">
        <f t="shared" si="8"/>
        <v>001</v>
      </c>
      <c r="K13" s="402" t="str">
        <f t="shared" si="9"/>
        <v>011</v>
      </c>
      <c r="L13" s="396" t="str">
        <f t="shared" si="10"/>
        <v>0010</v>
      </c>
      <c r="M13" s="519" t="s">
        <v>1247</v>
      </c>
      <c r="N13" s="403" t="s">
        <v>1327</v>
      </c>
      <c r="O13" s="404" t="s">
        <v>1248</v>
      </c>
      <c r="P13" s="386"/>
      <c r="Q13" s="431" t="s">
        <v>170</v>
      </c>
      <c r="R13" s="386"/>
      <c r="S13" s="386"/>
    </row>
    <row r="14" spans="1:21" x14ac:dyDescent="0.2">
      <c r="A14" s="370">
        <v>12</v>
      </c>
      <c r="B14" s="405" t="str">
        <f t="shared" si="0"/>
        <v>0001100</v>
      </c>
      <c r="C14" s="370" t="str">
        <f t="shared" si="1"/>
        <v>0</v>
      </c>
      <c r="D14" s="372" t="str">
        <f t="shared" si="2"/>
        <v>0</v>
      </c>
      <c r="E14" s="373" t="str">
        <f t="shared" si="3"/>
        <v>0</v>
      </c>
      <c r="F14" s="373" t="str">
        <f t="shared" si="4"/>
        <v>1</v>
      </c>
      <c r="G14" s="373" t="str">
        <f t="shared" si="5"/>
        <v>1</v>
      </c>
      <c r="H14" s="406" t="str">
        <f t="shared" si="6"/>
        <v>0</v>
      </c>
      <c r="I14" s="407" t="str">
        <f t="shared" si="7"/>
        <v>0</v>
      </c>
      <c r="J14" s="408" t="str">
        <f t="shared" si="8"/>
        <v>001</v>
      </c>
      <c r="K14" s="408" t="str">
        <f t="shared" si="9"/>
        <v>100</v>
      </c>
      <c r="L14" s="370" t="str">
        <f t="shared" si="10"/>
        <v>0011</v>
      </c>
      <c r="M14" s="409" t="s">
        <v>1249</v>
      </c>
      <c r="N14" s="410" t="s">
        <v>1327</v>
      </c>
      <c r="O14" s="411" t="s">
        <v>1250</v>
      </c>
      <c r="P14" s="469" t="s">
        <v>1314</v>
      </c>
      <c r="Q14" s="412" t="s">
        <v>203</v>
      </c>
      <c r="R14" s="412"/>
      <c r="S14" s="412"/>
      <c r="T14" s="371"/>
    </row>
    <row r="15" spans="1:21" x14ac:dyDescent="0.2">
      <c r="A15" s="413">
        <v>13</v>
      </c>
      <c r="B15" s="371" t="str">
        <f t="shared" si="0"/>
        <v>0001101</v>
      </c>
      <c r="C15" s="413" t="str">
        <f t="shared" si="1"/>
        <v>0</v>
      </c>
      <c r="D15" s="414" t="str">
        <f t="shared" si="2"/>
        <v>0</v>
      </c>
      <c r="E15" s="415" t="str">
        <f t="shared" si="3"/>
        <v>0</v>
      </c>
      <c r="F15" s="415" t="str">
        <f t="shared" si="4"/>
        <v>1</v>
      </c>
      <c r="G15" s="415" t="str">
        <f t="shared" si="5"/>
        <v>1</v>
      </c>
      <c r="H15" s="416" t="str">
        <f t="shared" si="6"/>
        <v>0</v>
      </c>
      <c r="I15" s="417" t="str">
        <f t="shared" si="7"/>
        <v>1</v>
      </c>
      <c r="J15" s="418" t="str">
        <f t="shared" si="8"/>
        <v>001</v>
      </c>
      <c r="K15" s="418" t="str">
        <f t="shared" si="9"/>
        <v>101</v>
      </c>
      <c r="L15" s="413" t="str">
        <f t="shared" si="10"/>
        <v>0011</v>
      </c>
      <c r="M15" s="412" t="s">
        <v>1249</v>
      </c>
      <c r="N15" s="419" t="s">
        <v>1327</v>
      </c>
      <c r="O15" s="420" t="s">
        <v>1250</v>
      </c>
      <c r="P15" s="469" t="s">
        <v>1314</v>
      </c>
      <c r="Q15" s="412" t="s">
        <v>203</v>
      </c>
      <c r="R15" s="412"/>
      <c r="S15" s="412"/>
      <c r="T15" s="371"/>
    </row>
    <row r="16" spans="1:21" x14ac:dyDescent="0.2">
      <c r="A16" s="413">
        <v>14</v>
      </c>
      <c r="B16" s="371" t="str">
        <f t="shared" si="0"/>
        <v>0001110</v>
      </c>
      <c r="C16" s="413" t="str">
        <f t="shared" si="1"/>
        <v>0</v>
      </c>
      <c r="D16" s="414" t="str">
        <f t="shared" si="2"/>
        <v>0</v>
      </c>
      <c r="E16" s="415" t="str">
        <f t="shared" si="3"/>
        <v>0</v>
      </c>
      <c r="F16" s="415" t="str">
        <f t="shared" si="4"/>
        <v>1</v>
      </c>
      <c r="G16" s="415" t="str">
        <f t="shared" si="5"/>
        <v>1</v>
      </c>
      <c r="H16" s="416" t="str">
        <f t="shared" si="6"/>
        <v>1</v>
      </c>
      <c r="I16" s="417" t="str">
        <f t="shared" si="7"/>
        <v>0</v>
      </c>
      <c r="J16" s="418" t="str">
        <f t="shared" si="8"/>
        <v>001</v>
      </c>
      <c r="K16" s="418" t="str">
        <f t="shared" si="9"/>
        <v>110</v>
      </c>
      <c r="L16" s="413" t="str">
        <f t="shared" si="10"/>
        <v>0011</v>
      </c>
      <c r="M16" s="412" t="s">
        <v>1249</v>
      </c>
      <c r="N16" s="419" t="s">
        <v>1327</v>
      </c>
      <c r="O16" s="420" t="s">
        <v>1250</v>
      </c>
      <c r="P16" s="469" t="s">
        <v>1314</v>
      </c>
      <c r="Q16" s="412" t="s">
        <v>203</v>
      </c>
      <c r="R16" s="412"/>
      <c r="S16" s="412"/>
      <c r="T16" s="371"/>
    </row>
    <row r="17" spans="1:20" x14ac:dyDescent="0.2">
      <c r="A17" s="421">
        <v>15</v>
      </c>
      <c r="B17" s="422" t="str">
        <f t="shared" si="0"/>
        <v>0001111</v>
      </c>
      <c r="C17" s="421" t="str">
        <f t="shared" si="1"/>
        <v>0</v>
      </c>
      <c r="D17" s="423" t="str">
        <f t="shared" si="2"/>
        <v>0</v>
      </c>
      <c r="E17" s="424" t="str">
        <f t="shared" si="3"/>
        <v>0</v>
      </c>
      <c r="F17" s="424" t="str">
        <f t="shared" si="4"/>
        <v>1</v>
      </c>
      <c r="G17" s="424" t="str">
        <f t="shared" si="5"/>
        <v>1</v>
      </c>
      <c r="H17" s="425" t="str">
        <f t="shared" si="6"/>
        <v>1</v>
      </c>
      <c r="I17" s="426" t="str">
        <f t="shared" si="7"/>
        <v>1</v>
      </c>
      <c r="J17" s="427" t="str">
        <f t="shared" si="8"/>
        <v>001</v>
      </c>
      <c r="K17" s="427" t="str">
        <f t="shared" si="9"/>
        <v>111</v>
      </c>
      <c r="L17" s="421" t="str">
        <f t="shared" si="10"/>
        <v>0011</v>
      </c>
      <c r="M17" s="428" t="s">
        <v>1249</v>
      </c>
      <c r="N17" s="429" t="s">
        <v>1327</v>
      </c>
      <c r="O17" s="430" t="s">
        <v>1250</v>
      </c>
      <c r="P17" s="469" t="s">
        <v>1314</v>
      </c>
      <c r="Q17" s="412" t="s">
        <v>203</v>
      </c>
      <c r="R17" s="412"/>
      <c r="S17" s="412"/>
      <c r="T17" s="371"/>
    </row>
    <row r="18" spans="1:20" x14ac:dyDescent="0.2">
      <c r="A18" s="370">
        <v>16</v>
      </c>
      <c r="B18" s="405" t="str">
        <f t="shared" si="0"/>
        <v>0010000</v>
      </c>
      <c r="C18" s="370" t="str">
        <f t="shared" si="1"/>
        <v>0</v>
      </c>
      <c r="D18" s="372" t="str">
        <f t="shared" si="2"/>
        <v>0</v>
      </c>
      <c r="E18" s="373" t="str">
        <f t="shared" si="3"/>
        <v>1</v>
      </c>
      <c r="F18" s="373" t="str">
        <f t="shared" si="4"/>
        <v>0</v>
      </c>
      <c r="G18" s="373" t="str">
        <f t="shared" si="5"/>
        <v>0</v>
      </c>
      <c r="H18" s="406" t="str">
        <f t="shared" si="6"/>
        <v>0</v>
      </c>
      <c r="I18" s="407" t="str">
        <f t="shared" si="7"/>
        <v>0</v>
      </c>
      <c r="J18" s="408" t="str">
        <f t="shared" si="8"/>
        <v>010</v>
      </c>
      <c r="K18" s="408" t="str">
        <f t="shared" si="9"/>
        <v>000</v>
      </c>
      <c r="L18" s="370" t="str">
        <f t="shared" si="10"/>
        <v>0100</v>
      </c>
      <c r="M18" s="409" t="s">
        <v>1251</v>
      </c>
      <c r="N18" s="410" t="s">
        <v>1327</v>
      </c>
      <c r="O18" s="411" t="s">
        <v>1252</v>
      </c>
      <c r="P18" s="469" t="s">
        <v>1315</v>
      </c>
      <c r="Q18" s="412" t="s">
        <v>203</v>
      </c>
      <c r="R18" s="412"/>
      <c r="S18" s="412"/>
      <c r="T18" s="371"/>
    </row>
    <row r="19" spans="1:20" x14ac:dyDescent="0.2">
      <c r="A19" s="413">
        <v>17</v>
      </c>
      <c r="B19" s="371" t="str">
        <f t="shared" si="0"/>
        <v>0010001</v>
      </c>
      <c r="C19" s="413" t="str">
        <f t="shared" si="1"/>
        <v>0</v>
      </c>
      <c r="D19" s="414" t="str">
        <f t="shared" si="2"/>
        <v>0</v>
      </c>
      <c r="E19" s="415" t="str">
        <f t="shared" si="3"/>
        <v>1</v>
      </c>
      <c r="F19" s="415" t="str">
        <f t="shared" si="4"/>
        <v>0</v>
      </c>
      <c r="G19" s="415" t="str">
        <f t="shared" si="5"/>
        <v>0</v>
      </c>
      <c r="H19" s="416" t="str">
        <f t="shared" si="6"/>
        <v>0</v>
      </c>
      <c r="I19" s="417" t="str">
        <f t="shared" si="7"/>
        <v>1</v>
      </c>
      <c r="J19" s="418" t="str">
        <f t="shared" si="8"/>
        <v>010</v>
      </c>
      <c r="K19" s="418" t="str">
        <f t="shared" si="9"/>
        <v>001</v>
      </c>
      <c r="L19" s="413" t="str">
        <f t="shared" si="10"/>
        <v>0100</v>
      </c>
      <c r="M19" s="412" t="s">
        <v>1251</v>
      </c>
      <c r="N19" s="419" t="s">
        <v>1327</v>
      </c>
      <c r="O19" s="420" t="s">
        <v>1252</v>
      </c>
      <c r="P19" s="469" t="s">
        <v>1315</v>
      </c>
      <c r="Q19" s="412" t="s">
        <v>203</v>
      </c>
      <c r="R19" s="412"/>
      <c r="S19" s="412"/>
      <c r="T19" s="371"/>
    </row>
    <row r="20" spans="1:20" x14ac:dyDescent="0.2">
      <c r="A20" s="413">
        <v>18</v>
      </c>
      <c r="B20" s="371" t="str">
        <f t="shared" si="0"/>
        <v>0010010</v>
      </c>
      <c r="C20" s="413" t="str">
        <f t="shared" si="1"/>
        <v>0</v>
      </c>
      <c r="D20" s="414" t="str">
        <f t="shared" si="2"/>
        <v>0</v>
      </c>
      <c r="E20" s="415" t="str">
        <f t="shared" si="3"/>
        <v>1</v>
      </c>
      <c r="F20" s="415" t="str">
        <f t="shared" si="4"/>
        <v>0</v>
      </c>
      <c r="G20" s="415" t="str">
        <f t="shared" si="5"/>
        <v>0</v>
      </c>
      <c r="H20" s="416" t="str">
        <f t="shared" si="6"/>
        <v>1</v>
      </c>
      <c r="I20" s="417" t="str">
        <f t="shared" si="7"/>
        <v>0</v>
      </c>
      <c r="J20" s="418" t="str">
        <f t="shared" si="8"/>
        <v>010</v>
      </c>
      <c r="K20" s="418" t="str">
        <f t="shared" si="9"/>
        <v>010</v>
      </c>
      <c r="L20" s="413" t="str">
        <f t="shared" si="10"/>
        <v>0100</v>
      </c>
      <c r="M20" s="412" t="s">
        <v>1251</v>
      </c>
      <c r="N20" s="419" t="s">
        <v>1327</v>
      </c>
      <c r="O20" s="420" t="s">
        <v>1252</v>
      </c>
      <c r="P20" s="469" t="s">
        <v>1315</v>
      </c>
      <c r="Q20" s="412" t="s">
        <v>203</v>
      </c>
      <c r="R20" s="412"/>
      <c r="S20" s="412"/>
      <c r="T20" s="371"/>
    </row>
    <row r="21" spans="1:20" x14ac:dyDescent="0.2">
      <c r="A21" s="421">
        <v>19</v>
      </c>
      <c r="B21" s="422" t="str">
        <f t="shared" si="0"/>
        <v>0010011</v>
      </c>
      <c r="C21" s="421" t="str">
        <f t="shared" si="1"/>
        <v>0</v>
      </c>
      <c r="D21" s="423" t="str">
        <f t="shared" si="2"/>
        <v>0</v>
      </c>
      <c r="E21" s="424" t="str">
        <f t="shared" si="3"/>
        <v>1</v>
      </c>
      <c r="F21" s="424" t="str">
        <f t="shared" si="4"/>
        <v>0</v>
      </c>
      <c r="G21" s="424" t="str">
        <f t="shared" si="5"/>
        <v>0</v>
      </c>
      <c r="H21" s="425" t="str">
        <f t="shared" si="6"/>
        <v>1</v>
      </c>
      <c r="I21" s="426" t="str">
        <f t="shared" si="7"/>
        <v>1</v>
      </c>
      <c r="J21" s="427" t="str">
        <f t="shared" si="8"/>
        <v>010</v>
      </c>
      <c r="K21" s="427" t="str">
        <f t="shared" si="9"/>
        <v>011</v>
      </c>
      <c r="L21" s="421" t="str">
        <f t="shared" si="10"/>
        <v>0100</v>
      </c>
      <c r="M21" s="428" t="s">
        <v>1251</v>
      </c>
      <c r="N21" s="429" t="s">
        <v>1327</v>
      </c>
      <c r="O21" s="430" t="s">
        <v>1252</v>
      </c>
      <c r="P21" s="469" t="s">
        <v>1315</v>
      </c>
      <c r="Q21" s="412" t="s">
        <v>203</v>
      </c>
      <c r="R21" s="412"/>
      <c r="S21" s="412"/>
      <c r="T21" s="371"/>
    </row>
    <row r="22" spans="1:20" ht="12.75" customHeight="1" x14ac:dyDescent="0.2">
      <c r="A22" s="370">
        <v>20</v>
      </c>
      <c r="B22" s="405" t="str">
        <f t="shared" si="0"/>
        <v>0010100</v>
      </c>
      <c r="C22" s="370" t="str">
        <f t="shared" si="1"/>
        <v>0</v>
      </c>
      <c r="D22" s="372" t="str">
        <f t="shared" si="2"/>
        <v>0</v>
      </c>
      <c r="E22" s="373" t="str">
        <f t="shared" si="3"/>
        <v>1</v>
      </c>
      <c r="F22" s="373" t="str">
        <f t="shared" si="4"/>
        <v>0</v>
      </c>
      <c r="G22" s="373" t="str">
        <f t="shared" si="5"/>
        <v>1</v>
      </c>
      <c r="H22" s="406" t="str">
        <f t="shared" si="6"/>
        <v>0</v>
      </c>
      <c r="I22" s="407" t="str">
        <f t="shared" si="7"/>
        <v>0</v>
      </c>
      <c r="J22" s="408" t="str">
        <f t="shared" si="8"/>
        <v>010</v>
      </c>
      <c r="K22" s="408" t="str">
        <f t="shared" si="9"/>
        <v>100</v>
      </c>
      <c r="L22" s="370" t="str">
        <f t="shared" si="10"/>
        <v>0101</v>
      </c>
      <c r="M22" s="409" t="s">
        <v>1253</v>
      </c>
      <c r="N22" s="410" t="s">
        <v>1327</v>
      </c>
      <c r="O22" s="411" t="s">
        <v>1254</v>
      </c>
      <c r="P22" s="469" t="s">
        <v>1316</v>
      </c>
      <c r="Q22" s="412" t="s">
        <v>203</v>
      </c>
      <c r="R22" s="412"/>
      <c r="S22" s="412"/>
      <c r="T22" s="371"/>
    </row>
    <row r="23" spans="1:20" x14ac:dyDescent="0.2">
      <c r="A23" s="413">
        <v>21</v>
      </c>
      <c r="B23" s="371" t="str">
        <f t="shared" si="0"/>
        <v>0010101</v>
      </c>
      <c r="C23" s="413" t="str">
        <f t="shared" si="1"/>
        <v>0</v>
      </c>
      <c r="D23" s="414" t="str">
        <f t="shared" si="2"/>
        <v>0</v>
      </c>
      <c r="E23" s="415" t="str">
        <f t="shared" si="3"/>
        <v>1</v>
      </c>
      <c r="F23" s="415" t="str">
        <f t="shared" si="4"/>
        <v>0</v>
      </c>
      <c r="G23" s="415" t="str">
        <f t="shared" si="5"/>
        <v>1</v>
      </c>
      <c r="H23" s="416" t="str">
        <f t="shared" si="6"/>
        <v>0</v>
      </c>
      <c r="I23" s="417" t="str">
        <f t="shared" si="7"/>
        <v>1</v>
      </c>
      <c r="J23" s="418" t="str">
        <f t="shared" si="8"/>
        <v>010</v>
      </c>
      <c r="K23" s="418" t="str">
        <f t="shared" si="9"/>
        <v>101</v>
      </c>
      <c r="L23" s="413" t="str">
        <f t="shared" si="10"/>
        <v>0101</v>
      </c>
      <c r="M23" s="412" t="s">
        <v>1253</v>
      </c>
      <c r="N23" s="419" t="s">
        <v>1327</v>
      </c>
      <c r="O23" s="420" t="s">
        <v>1254</v>
      </c>
      <c r="P23" s="469" t="s">
        <v>1316</v>
      </c>
      <c r="Q23" s="412" t="s">
        <v>203</v>
      </c>
      <c r="R23" s="412"/>
      <c r="S23" s="412"/>
      <c r="T23" s="371"/>
    </row>
    <row r="24" spans="1:20" x14ac:dyDescent="0.2">
      <c r="A24" s="413">
        <v>22</v>
      </c>
      <c r="B24" s="371" t="str">
        <f t="shared" si="0"/>
        <v>0010110</v>
      </c>
      <c r="C24" s="413" t="str">
        <f t="shared" si="1"/>
        <v>0</v>
      </c>
      <c r="D24" s="414" t="str">
        <f t="shared" si="2"/>
        <v>0</v>
      </c>
      <c r="E24" s="415" t="str">
        <f t="shared" si="3"/>
        <v>1</v>
      </c>
      <c r="F24" s="415" t="str">
        <f t="shared" si="4"/>
        <v>0</v>
      </c>
      <c r="G24" s="415" t="str">
        <f t="shared" si="5"/>
        <v>1</v>
      </c>
      <c r="H24" s="416" t="str">
        <f t="shared" si="6"/>
        <v>1</v>
      </c>
      <c r="I24" s="417" t="str">
        <f t="shared" si="7"/>
        <v>0</v>
      </c>
      <c r="J24" s="418" t="str">
        <f t="shared" si="8"/>
        <v>010</v>
      </c>
      <c r="K24" s="418" t="str">
        <f t="shared" si="9"/>
        <v>110</v>
      </c>
      <c r="L24" s="413" t="str">
        <f t="shared" si="10"/>
        <v>0101</v>
      </c>
      <c r="M24" s="412" t="s">
        <v>1253</v>
      </c>
      <c r="N24" s="419" t="s">
        <v>1327</v>
      </c>
      <c r="O24" s="420" t="s">
        <v>1254</v>
      </c>
      <c r="P24" s="469" t="s">
        <v>1316</v>
      </c>
      <c r="Q24" s="412" t="s">
        <v>203</v>
      </c>
      <c r="R24" s="412"/>
      <c r="S24" s="412"/>
      <c r="T24" s="371"/>
    </row>
    <row r="25" spans="1:20" x14ac:dyDescent="0.2">
      <c r="A25" s="421">
        <v>23</v>
      </c>
      <c r="B25" s="422" t="str">
        <f t="shared" si="0"/>
        <v>0010111</v>
      </c>
      <c r="C25" s="421" t="str">
        <f t="shared" si="1"/>
        <v>0</v>
      </c>
      <c r="D25" s="423" t="str">
        <f t="shared" si="2"/>
        <v>0</v>
      </c>
      <c r="E25" s="424" t="str">
        <f t="shared" si="3"/>
        <v>1</v>
      </c>
      <c r="F25" s="424" t="str">
        <f t="shared" si="4"/>
        <v>0</v>
      </c>
      <c r="G25" s="424" t="str">
        <f t="shared" si="5"/>
        <v>1</v>
      </c>
      <c r="H25" s="425" t="str">
        <f t="shared" si="6"/>
        <v>1</v>
      </c>
      <c r="I25" s="426" t="str">
        <f t="shared" si="7"/>
        <v>1</v>
      </c>
      <c r="J25" s="427" t="str">
        <f t="shared" si="8"/>
        <v>010</v>
      </c>
      <c r="K25" s="427" t="str">
        <f t="shared" si="9"/>
        <v>111</v>
      </c>
      <c r="L25" s="421" t="str">
        <f t="shared" si="10"/>
        <v>0101</v>
      </c>
      <c r="M25" s="428" t="s">
        <v>1253</v>
      </c>
      <c r="N25" s="429" t="s">
        <v>1327</v>
      </c>
      <c r="O25" s="430" t="s">
        <v>1254</v>
      </c>
      <c r="P25" s="469" t="s">
        <v>1316</v>
      </c>
      <c r="Q25" s="412" t="s">
        <v>203</v>
      </c>
      <c r="R25" s="412"/>
      <c r="S25" s="412"/>
      <c r="T25" s="371"/>
    </row>
    <row r="26" spans="1:20" s="387" customFormat="1" hidden="1" x14ac:dyDescent="0.2">
      <c r="A26" s="377">
        <v>24</v>
      </c>
      <c r="B26" s="378" t="str">
        <f t="shared" si="0"/>
        <v>0011000</v>
      </c>
      <c r="C26" s="377" t="str">
        <f t="shared" si="1"/>
        <v>0</v>
      </c>
      <c r="D26" s="379" t="str">
        <f t="shared" si="2"/>
        <v>0</v>
      </c>
      <c r="E26" s="380" t="str">
        <f t="shared" si="3"/>
        <v>1</v>
      </c>
      <c r="F26" s="380" t="str">
        <f t="shared" si="4"/>
        <v>1</v>
      </c>
      <c r="G26" s="380" t="str">
        <f t="shared" si="5"/>
        <v>0</v>
      </c>
      <c r="H26" s="381" t="str">
        <f t="shared" si="6"/>
        <v>0</v>
      </c>
      <c r="I26" s="382" t="str">
        <f t="shared" si="7"/>
        <v>0</v>
      </c>
      <c r="J26" s="383" t="str">
        <f t="shared" si="8"/>
        <v>011</v>
      </c>
      <c r="K26" s="383" t="str">
        <f t="shared" si="9"/>
        <v>000</v>
      </c>
      <c r="L26" s="377" t="str">
        <f t="shared" si="10"/>
        <v>0110</v>
      </c>
      <c r="M26" s="517" t="s">
        <v>1255</v>
      </c>
      <c r="N26" s="384" t="s">
        <v>1327</v>
      </c>
      <c r="O26" s="385" t="s">
        <v>1256</v>
      </c>
      <c r="P26" s="386"/>
      <c r="Q26" s="431" t="s">
        <v>170</v>
      </c>
      <c r="R26" s="386"/>
      <c r="S26" s="386"/>
    </row>
    <row r="27" spans="1:20" s="387" customFormat="1" hidden="1" x14ac:dyDescent="0.2">
      <c r="A27" s="388">
        <v>25</v>
      </c>
      <c r="B27" s="387" t="str">
        <f t="shared" si="0"/>
        <v>0011001</v>
      </c>
      <c r="C27" s="388" t="str">
        <f t="shared" si="1"/>
        <v>0</v>
      </c>
      <c r="D27" s="389" t="str">
        <f t="shared" si="2"/>
        <v>0</v>
      </c>
      <c r="E27" s="390" t="str">
        <f t="shared" si="3"/>
        <v>1</v>
      </c>
      <c r="F27" s="390" t="str">
        <f t="shared" si="4"/>
        <v>1</v>
      </c>
      <c r="G27" s="390" t="str">
        <f t="shared" si="5"/>
        <v>0</v>
      </c>
      <c r="H27" s="391" t="str">
        <f t="shared" si="6"/>
        <v>0</v>
      </c>
      <c r="I27" s="392" t="str">
        <f t="shared" si="7"/>
        <v>1</v>
      </c>
      <c r="J27" s="393" t="str">
        <f t="shared" si="8"/>
        <v>011</v>
      </c>
      <c r="K27" s="393" t="str">
        <f t="shared" si="9"/>
        <v>001</v>
      </c>
      <c r="L27" s="388" t="str">
        <f t="shared" si="10"/>
        <v>0110</v>
      </c>
      <c r="M27" s="518" t="s">
        <v>1255</v>
      </c>
      <c r="N27" s="394" t="s">
        <v>1327</v>
      </c>
      <c r="O27" s="395" t="s">
        <v>1256</v>
      </c>
      <c r="P27" s="386"/>
      <c r="Q27" s="431" t="s">
        <v>170</v>
      </c>
      <c r="R27" s="386"/>
      <c r="S27" s="386"/>
    </row>
    <row r="28" spans="1:20" s="387" customFormat="1" hidden="1" x14ac:dyDescent="0.2">
      <c r="A28" s="388">
        <v>26</v>
      </c>
      <c r="B28" s="387" t="str">
        <f t="shared" si="0"/>
        <v>0011010</v>
      </c>
      <c r="C28" s="388" t="str">
        <f t="shared" si="1"/>
        <v>0</v>
      </c>
      <c r="D28" s="389" t="str">
        <f t="shared" si="2"/>
        <v>0</v>
      </c>
      <c r="E28" s="390" t="str">
        <f t="shared" si="3"/>
        <v>1</v>
      </c>
      <c r="F28" s="390" t="str">
        <f t="shared" si="4"/>
        <v>1</v>
      </c>
      <c r="G28" s="390" t="str">
        <f t="shared" si="5"/>
        <v>0</v>
      </c>
      <c r="H28" s="391" t="str">
        <f t="shared" si="6"/>
        <v>1</v>
      </c>
      <c r="I28" s="392" t="str">
        <f t="shared" si="7"/>
        <v>0</v>
      </c>
      <c r="J28" s="393" t="str">
        <f t="shared" si="8"/>
        <v>011</v>
      </c>
      <c r="K28" s="393" t="str">
        <f t="shared" si="9"/>
        <v>010</v>
      </c>
      <c r="L28" s="388" t="str">
        <f t="shared" si="10"/>
        <v>0110</v>
      </c>
      <c r="M28" s="518" t="s">
        <v>1255</v>
      </c>
      <c r="N28" s="394" t="s">
        <v>1327</v>
      </c>
      <c r="O28" s="395" t="s">
        <v>1256</v>
      </c>
      <c r="P28" s="386"/>
      <c r="Q28" s="431" t="s">
        <v>170</v>
      </c>
      <c r="R28" s="386"/>
      <c r="S28" s="386"/>
    </row>
    <row r="29" spans="1:20" s="387" customFormat="1" hidden="1" x14ac:dyDescent="0.2">
      <c r="A29" s="396">
        <v>27</v>
      </c>
      <c r="B29" s="397" t="str">
        <f t="shared" si="0"/>
        <v>0011011</v>
      </c>
      <c r="C29" s="396" t="str">
        <f t="shared" si="1"/>
        <v>0</v>
      </c>
      <c r="D29" s="398" t="str">
        <f t="shared" si="2"/>
        <v>0</v>
      </c>
      <c r="E29" s="399" t="str">
        <f t="shared" si="3"/>
        <v>1</v>
      </c>
      <c r="F29" s="399" t="str">
        <f t="shared" si="4"/>
        <v>1</v>
      </c>
      <c r="G29" s="399" t="str">
        <f t="shared" si="5"/>
        <v>0</v>
      </c>
      <c r="H29" s="400" t="str">
        <f t="shared" si="6"/>
        <v>1</v>
      </c>
      <c r="I29" s="401" t="str">
        <f t="shared" si="7"/>
        <v>1</v>
      </c>
      <c r="J29" s="402" t="str">
        <f t="shared" si="8"/>
        <v>011</v>
      </c>
      <c r="K29" s="402" t="str">
        <f t="shared" si="9"/>
        <v>011</v>
      </c>
      <c r="L29" s="396" t="str">
        <f t="shared" si="10"/>
        <v>0110</v>
      </c>
      <c r="M29" s="519" t="s">
        <v>1255</v>
      </c>
      <c r="N29" s="403" t="s">
        <v>1327</v>
      </c>
      <c r="O29" s="404" t="s">
        <v>1256</v>
      </c>
      <c r="P29" s="386"/>
      <c r="Q29" s="431" t="s">
        <v>170</v>
      </c>
      <c r="R29" s="386"/>
      <c r="S29" s="386"/>
    </row>
    <row r="30" spans="1:20" s="387" customFormat="1" hidden="1" x14ac:dyDescent="0.2">
      <c r="A30" s="377">
        <v>28</v>
      </c>
      <c r="B30" s="378" t="str">
        <f t="shared" si="0"/>
        <v>0011100</v>
      </c>
      <c r="C30" s="377" t="str">
        <f t="shared" si="1"/>
        <v>0</v>
      </c>
      <c r="D30" s="379" t="str">
        <f t="shared" si="2"/>
        <v>0</v>
      </c>
      <c r="E30" s="380" t="str">
        <f t="shared" si="3"/>
        <v>1</v>
      </c>
      <c r="F30" s="380" t="str">
        <f t="shared" si="4"/>
        <v>1</v>
      </c>
      <c r="G30" s="380" t="str">
        <f t="shared" si="5"/>
        <v>1</v>
      </c>
      <c r="H30" s="381" t="str">
        <f t="shared" si="6"/>
        <v>0</v>
      </c>
      <c r="I30" s="382" t="str">
        <f t="shared" si="7"/>
        <v>0</v>
      </c>
      <c r="J30" s="383" t="str">
        <f t="shared" si="8"/>
        <v>011</v>
      </c>
      <c r="K30" s="383" t="str">
        <f t="shared" si="9"/>
        <v>100</v>
      </c>
      <c r="L30" s="377" t="str">
        <f t="shared" si="10"/>
        <v>0111</v>
      </c>
      <c r="M30" s="517" t="s">
        <v>1257</v>
      </c>
      <c r="N30" s="384" t="s">
        <v>1327</v>
      </c>
      <c r="O30" s="385" t="s">
        <v>1258</v>
      </c>
      <c r="P30" s="386" t="s">
        <v>1318</v>
      </c>
      <c r="Q30" s="431" t="s">
        <v>170</v>
      </c>
      <c r="R30" s="386"/>
      <c r="S30" s="386"/>
    </row>
    <row r="31" spans="1:20" s="387" customFormat="1" hidden="1" x14ac:dyDescent="0.2">
      <c r="A31" s="388">
        <v>29</v>
      </c>
      <c r="B31" s="387" t="str">
        <f t="shared" si="0"/>
        <v>0011101</v>
      </c>
      <c r="C31" s="388" t="str">
        <f t="shared" si="1"/>
        <v>0</v>
      </c>
      <c r="D31" s="389" t="str">
        <f t="shared" si="2"/>
        <v>0</v>
      </c>
      <c r="E31" s="390" t="str">
        <f t="shared" si="3"/>
        <v>1</v>
      </c>
      <c r="F31" s="390" t="str">
        <f t="shared" si="4"/>
        <v>1</v>
      </c>
      <c r="G31" s="390" t="str">
        <f t="shared" si="5"/>
        <v>1</v>
      </c>
      <c r="H31" s="391" t="str">
        <f t="shared" si="6"/>
        <v>0</v>
      </c>
      <c r="I31" s="392" t="str">
        <f t="shared" si="7"/>
        <v>1</v>
      </c>
      <c r="J31" s="393" t="str">
        <f t="shared" si="8"/>
        <v>011</v>
      </c>
      <c r="K31" s="393" t="str">
        <f t="shared" si="9"/>
        <v>101</v>
      </c>
      <c r="L31" s="388" t="str">
        <f t="shared" si="10"/>
        <v>0111</v>
      </c>
      <c r="M31" s="518" t="s">
        <v>1257</v>
      </c>
      <c r="N31" s="394" t="s">
        <v>1327</v>
      </c>
      <c r="O31" s="395" t="s">
        <v>1258</v>
      </c>
      <c r="P31" s="386" t="s">
        <v>1318</v>
      </c>
      <c r="Q31" s="431" t="s">
        <v>170</v>
      </c>
      <c r="R31" s="386"/>
      <c r="S31" s="386"/>
    </row>
    <row r="32" spans="1:20" s="387" customFormat="1" hidden="1" x14ac:dyDescent="0.2">
      <c r="A32" s="388">
        <v>30</v>
      </c>
      <c r="B32" s="387" t="str">
        <f t="shared" si="0"/>
        <v>0011110</v>
      </c>
      <c r="C32" s="388" t="str">
        <f t="shared" si="1"/>
        <v>0</v>
      </c>
      <c r="D32" s="389" t="str">
        <f t="shared" si="2"/>
        <v>0</v>
      </c>
      <c r="E32" s="390" t="str">
        <f t="shared" si="3"/>
        <v>1</v>
      </c>
      <c r="F32" s="390" t="str">
        <f t="shared" si="4"/>
        <v>1</v>
      </c>
      <c r="G32" s="390" t="str">
        <f t="shared" si="5"/>
        <v>1</v>
      </c>
      <c r="H32" s="391" t="str">
        <f t="shared" si="6"/>
        <v>1</v>
      </c>
      <c r="I32" s="392" t="str">
        <f t="shared" si="7"/>
        <v>0</v>
      </c>
      <c r="J32" s="393" t="str">
        <f t="shared" si="8"/>
        <v>011</v>
      </c>
      <c r="K32" s="393" t="str">
        <f t="shared" si="9"/>
        <v>110</v>
      </c>
      <c r="L32" s="388" t="str">
        <f t="shared" si="10"/>
        <v>0111</v>
      </c>
      <c r="M32" s="518" t="s">
        <v>1257</v>
      </c>
      <c r="N32" s="394" t="s">
        <v>1327</v>
      </c>
      <c r="O32" s="395" t="s">
        <v>1258</v>
      </c>
      <c r="P32" s="386" t="s">
        <v>1318</v>
      </c>
      <c r="Q32" s="431" t="s">
        <v>170</v>
      </c>
      <c r="R32" s="386"/>
      <c r="S32" s="386"/>
    </row>
    <row r="33" spans="1:19" s="387" customFormat="1" hidden="1" x14ac:dyDescent="0.2">
      <c r="A33" s="396">
        <v>31</v>
      </c>
      <c r="B33" s="397" t="str">
        <f t="shared" si="0"/>
        <v>0011111</v>
      </c>
      <c r="C33" s="396" t="str">
        <f t="shared" si="1"/>
        <v>0</v>
      </c>
      <c r="D33" s="398" t="str">
        <f t="shared" si="2"/>
        <v>0</v>
      </c>
      <c r="E33" s="399" t="str">
        <f t="shared" si="3"/>
        <v>1</v>
      </c>
      <c r="F33" s="399" t="str">
        <f t="shared" si="4"/>
        <v>1</v>
      </c>
      <c r="G33" s="399" t="str">
        <f t="shared" si="5"/>
        <v>1</v>
      </c>
      <c r="H33" s="400" t="str">
        <f t="shared" si="6"/>
        <v>1</v>
      </c>
      <c r="I33" s="401" t="str">
        <f t="shared" si="7"/>
        <v>1</v>
      </c>
      <c r="J33" s="402" t="str">
        <f t="shared" si="8"/>
        <v>011</v>
      </c>
      <c r="K33" s="402" t="str">
        <f t="shared" si="9"/>
        <v>111</v>
      </c>
      <c r="L33" s="396" t="str">
        <f t="shared" si="10"/>
        <v>0111</v>
      </c>
      <c r="M33" s="519" t="s">
        <v>1257</v>
      </c>
      <c r="N33" s="403" t="s">
        <v>1327</v>
      </c>
      <c r="O33" s="404" t="s">
        <v>1258</v>
      </c>
      <c r="P33" s="386" t="s">
        <v>1318</v>
      </c>
      <c r="Q33" s="431" t="s">
        <v>170</v>
      </c>
      <c r="R33" s="386"/>
      <c r="S33" s="386"/>
    </row>
    <row r="34" spans="1:19" s="387" customFormat="1" hidden="1" x14ac:dyDescent="0.2">
      <c r="A34" s="377">
        <v>32</v>
      </c>
      <c r="B34" s="378" t="str">
        <f t="shared" si="0"/>
        <v>0100000</v>
      </c>
      <c r="C34" s="377" t="str">
        <f t="shared" si="1"/>
        <v>0</v>
      </c>
      <c r="D34" s="379" t="str">
        <f t="shared" si="2"/>
        <v>1</v>
      </c>
      <c r="E34" s="380" t="str">
        <f t="shared" si="3"/>
        <v>0</v>
      </c>
      <c r="F34" s="380" t="str">
        <f t="shared" si="4"/>
        <v>0</v>
      </c>
      <c r="G34" s="380" t="str">
        <f t="shared" si="5"/>
        <v>0</v>
      </c>
      <c r="H34" s="381" t="str">
        <f t="shared" si="6"/>
        <v>0</v>
      </c>
      <c r="I34" s="382" t="str">
        <f t="shared" si="7"/>
        <v>0</v>
      </c>
      <c r="J34" s="383" t="str">
        <f t="shared" si="8"/>
        <v>100</v>
      </c>
      <c r="K34" s="383" t="str">
        <f t="shared" si="9"/>
        <v>000</v>
      </c>
      <c r="L34" s="377" t="str">
        <f t="shared" si="10"/>
        <v>1000</v>
      </c>
      <c r="M34" s="517" t="s">
        <v>1259</v>
      </c>
      <c r="N34" s="384" t="s">
        <v>1327</v>
      </c>
      <c r="O34" s="385" t="s">
        <v>1260</v>
      </c>
      <c r="P34" s="386"/>
      <c r="Q34" s="431" t="s">
        <v>170</v>
      </c>
      <c r="R34" s="386"/>
      <c r="S34" s="386"/>
    </row>
    <row r="35" spans="1:19" s="387" customFormat="1" hidden="1" x14ac:dyDescent="0.2">
      <c r="A35" s="388">
        <v>33</v>
      </c>
      <c r="B35" s="387" t="str">
        <f t="shared" si="0"/>
        <v>0100001</v>
      </c>
      <c r="C35" s="388" t="str">
        <f t="shared" si="1"/>
        <v>0</v>
      </c>
      <c r="D35" s="389" t="str">
        <f t="shared" si="2"/>
        <v>1</v>
      </c>
      <c r="E35" s="390" t="str">
        <f t="shared" si="3"/>
        <v>0</v>
      </c>
      <c r="F35" s="390" t="str">
        <f t="shared" si="4"/>
        <v>0</v>
      </c>
      <c r="G35" s="390" t="str">
        <f t="shared" si="5"/>
        <v>0</v>
      </c>
      <c r="H35" s="391" t="str">
        <f t="shared" si="6"/>
        <v>0</v>
      </c>
      <c r="I35" s="392" t="str">
        <f t="shared" si="7"/>
        <v>1</v>
      </c>
      <c r="J35" s="393" t="str">
        <f t="shared" si="8"/>
        <v>100</v>
      </c>
      <c r="K35" s="393" t="str">
        <f t="shared" si="9"/>
        <v>001</v>
      </c>
      <c r="L35" s="388" t="str">
        <f t="shared" si="10"/>
        <v>1000</v>
      </c>
      <c r="M35" s="518" t="s">
        <v>1259</v>
      </c>
      <c r="N35" s="394" t="s">
        <v>1327</v>
      </c>
      <c r="O35" s="395" t="s">
        <v>1260</v>
      </c>
      <c r="P35" s="386"/>
      <c r="Q35" s="431" t="s">
        <v>170</v>
      </c>
      <c r="R35" s="386"/>
      <c r="S35" s="386"/>
    </row>
    <row r="36" spans="1:19" s="387" customFormat="1" hidden="1" x14ac:dyDescent="0.2">
      <c r="A36" s="388">
        <v>34</v>
      </c>
      <c r="B36" s="387" t="str">
        <f t="shared" si="0"/>
        <v>0100010</v>
      </c>
      <c r="C36" s="388" t="str">
        <f t="shared" si="1"/>
        <v>0</v>
      </c>
      <c r="D36" s="389" t="str">
        <f t="shared" si="2"/>
        <v>1</v>
      </c>
      <c r="E36" s="390" t="str">
        <f t="shared" si="3"/>
        <v>0</v>
      </c>
      <c r="F36" s="390" t="str">
        <f t="shared" si="4"/>
        <v>0</v>
      </c>
      <c r="G36" s="390" t="str">
        <f t="shared" si="5"/>
        <v>0</v>
      </c>
      <c r="H36" s="391" t="str">
        <f t="shared" si="6"/>
        <v>1</v>
      </c>
      <c r="I36" s="392" t="str">
        <f t="shared" si="7"/>
        <v>0</v>
      </c>
      <c r="J36" s="393" t="str">
        <f t="shared" si="8"/>
        <v>100</v>
      </c>
      <c r="K36" s="393" t="str">
        <f t="shared" si="9"/>
        <v>010</v>
      </c>
      <c r="L36" s="388" t="str">
        <f t="shared" si="10"/>
        <v>1000</v>
      </c>
      <c r="M36" s="518" t="s">
        <v>1259</v>
      </c>
      <c r="N36" s="394" t="s">
        <v>1327</v>
      </c>
      <c r="O36" s="395" t="s">
        <v>1260</v>
      </c>
      <c r="P36" s="386"/>
      <c r="Q36" s="431" t="s">
        <v>170</v>
      </c>
      <c r="R36" s="386"/>
      <c r="S36" s="386"/>
    </row>
    <row r="37" spans="1:19" s="387" customFormat="1" hidden="1" x14ac:dyDescent="0.2">
      <c r="A37" s="396">
        <v>35</v>
      </c>
      <c r="B37" s="397" t="str">
        <f t="shared" si="0"/>
        <v>0100011</v>
      </c>
      <c r="C37" s="396" t="str">
        <f t="shared" si="1"/>
        <v>0</v>
      </c>
      <c r="D37" s="398" t="str">
        <f t="shared" si="2"/>
        <v>1</v>
      </c>
      <c r="E37" s="399" t="str">
        <f t="shared" si="3"/>
        <v>0</v>
      </c>
      <c r="F37" s="399" t="str">
        <f t="shared" si="4"/>
        <v>0</v>
      </c>
      <c r="G37" s="399" t="str">
        <f t="shared" si="5"/>
        <v>0</v>
      </c>
      <c r="H37" s="400" t="str">
        <f t="shared" si="6"/>
        <v>1</v>
      </c>
      <c r="I37" s="401" t="str">
        <f t="shared" si="7"/>
        <v>1</v>
      </c>
      <c r="J37" s="402" t="str">
        <f t="shared" si="8"/>
        <v>100</v>
      </c>
      <c r="K37" s="402" t="str">
        <f t="shared" si="9"/>
        <v>011</v>
      </c>
      <c r="L37" s="396" t="str">
        <f t="shared" si="10"/>
        <v>1000</v>
      </c>
      <c r="M37" s="519" t="s">
        <v>1259</v>
      </c>
      <c r="N37" s="403" t="s">
        <v>1327</v>
      </c>
      <c r="O37" s="404" t="s">
        <v>1260</v>
      </c>
      <c r="P37" s="386"/>
      <c r="Q37" s="431" t="s">
        <v>170</v>
      </c>
      <c r="R37" s="386"/>
      <c r="S37" s="386"/>
    </row>
    <row r="38" spans="1:19" s="387" customFormat="1" hidden="1" x14ac:dyDescent="0.2">
      <c r="A38" s="377">
        <v>36</v>
      </c>
      <c r="B38" s="378" t="str">
        <f t="shared" si="0"/>
        <v>0100100</v>
      </c>
      <c r="C38" s="377" t="str">
        <f t="shared" si="1"/>
        <v>0</v>
      </c>
      <c r="D38" s="379" t="str">
        <f t="shared" si="2"/>
        <v>1</v>
      </c>
      <c r="E38" s="380" t="str">
        <f t="shared" si="3"/>
        <v>0</v>
      </c>
      <c r="F38" s="380" t="str">
        <f t="shared" si="4"/>
        <v>0</v>
      </c>
      <c r="G38" s="380" t="str">
        <f t="shared" si="5"/>
        <v>1</v>
      </c>
      <c r="H38" s="381" t="str">
        <f t="shared" si="6"/>
        <v>0</v>
      </c>
      <c r="I38" s="382" t="str">
        <f t="shared" si="7"/>
        <v>0</v>
      </c>
      <c r="J38" s="383" t="str">
        <f t="shared" si="8"/>
        <v>100</v>
      </c>
      <c r="K38" s="383" t="str">
        <f t="shared" si="9"/>
        <v>100</v>
      </c>
      <c r="L38" s="377" t="str">
        <f t="shared" si="10"/>
        <v>1001</v>
      </c>
      <c r="M38" s="517" t="s">
        <v>1261</v>
      </c>
      <c r="N38" s="384" t="s">
        <v>1327</v>
      </c>
      <c r="O38" s="385" t="s">
        <v>1262</v>
      </c>
      <c r="P38" s="386"/>
      <c r="Q38" s="431" t="s">
        <v>170</v>
      </c>
      <c r="R38" s="386"/>
      <c r="S38" s="386"/>
    </row>
    <row r="39" spans="1:19" s="387" customFormat="1" hidden="1" x14ac:dyDescent="0.2">
      <c r="A39" s="388">
        <v>37</v>
      </c>
      <c r="B39" s="387" t="str">
        <f t="shared" si="0"/>
        <v>0100101</v>
      </c>
      <c r="C39" s="388" t="str">
        <f t="shared" si="1"/>
        <v>0</v>
      </c>
      <c r="D39" s="389" t="str">
        <f t="shared" si="2"/>
        <v>1</v>
      </c>
      <c r="E39" s="390" t="str">
        <f t="shared" si="3"/>
        <v>0</v>
      </c>
      <c r="F39" s="390" t="str">
        <f t="shared" si="4"/>
        <v>0</v>
      </c>
      <c r="G39" s="390" t="str">
        <f t="shared" si="5"/>
        <v>1</v>
      </c>
      <c r="H39" s="391" t="str">
        <f t="shared" si="6"/>
        <v>0</v>
      </c>
      <c r="I39" s="392" t="str">
        <f t="shared" si="7"/>
        <v>1</v>
      </c>
      <c r="J39" s="393" t="str">
        <f t="shared" si="8"/>
        <v>100</v>
      </c>
      <c r="K39" s="393" t="str">
        <f t="shared" si="9"/>
        <v>101</v>
      </c>
      <c r="L39" s="388" t="str">
        <f t="shared" si="10"/>
        <v>1001</v>
      </c>
      <c r="M39" s="518" t="s">
        <v>1261</v>
      </c>
      <c r="N39" s="394" t="s">
        <v>1327</v>
      </c>
      <c r="O39" s="395" t="s">
        <v>1262</v>
      </c>
      <c r="P39" s="386"/>
      <c r="Q39" s="431" t="s">
        <v>170</v>
      </c>
      <c r="R39" s="386"/>
      <c r="S39" s="386"/>
    </row>
    <row r="40" spans="1:19" s="387" customFormat="1" hidden="1" x14ac:dyDescent="0.2">
      <c r="A40" s="388">
        <v>38</v>
      </c>
      <c r="B40" s="387" t="str">
        <f t="shared" si="0"/>
        <v>0100110</v>
      </c>
      <c r="C40" s="388" t="str">
        <f t="shared" si="1"/>
        <v>0</v>
      </c>
      <c r="D40" s="389" t="str">
        <f t="shared" si="2"/>
        <v>1</v>
      </c>
      <c r="E40" s="390" t="str">
        <f t="shared" si="3"/>
        <v>0</v>
      </c>
      <c r="F40" s="390" t="str">
        <f t="shared" si="4"/>
        <v>0</v>
      </c>
      <c r="G40" s="390" t="str">
        <f t="shared" si="5"/>
        <v>1</v>
      </c>
      <c r="H40" s="391" t="str">
        <f t="shared" si="6"/>
        <v>1</v>
      </c>
      <c r="I40" s="392" t="str">
        <f t="shared" si="7"/>
        <v>0</v>
      </c>
      <c r="J40" s="393" t="str">
        <f t="shared" si="8"/>
        <v>100</v>
      </c>
      <c r="K40" s="393" t="str">
        <f t="shared" si="9"/>
        <v>110</v>
      </c>
      <c r="L40" s="388" t="str">
        <f t="shared" si="10"/>
        <v>1001</v>
      </c>
      <c r="M40" s="518" t="s">
        <v>1261</v>
      </c>
      <c r="N40" s="394" t="s">
        <v>1327</v>
      </c>
      <c r="O40" s="395" t="s">
        <v>1262</v>
      </c>
      <c r="P40" s="386"/>
      <c r="Q40" s="431" t="s">
        <v>170</v>
      </c>
      <c r="R40" s="386"/>
      <c r="S40" s="386"/>
    </row>
    <row r="41" spans="1:19" s="387" customFormat="1" hidden="1" x14ac:dyDescent="0.2">
      <c r="A41" s="396">
        <v>39</v>
      </c>
      <c r="B41" s="397" t="str">
        <f t="shared" si="0"/>
        <v>0100111</v>
      </c>
      <c r="C41" s="396" t="str">
        <f t="shared" si="1"/>
        <v>0</v>
      </c>
      <c r="D41" s="398" t="str">
        <f t="shared" si="2"/>
        <v>1</v>
      </c>
      <c r="E41" s="399" t="str">
        <f t="shared" si="3"/>
        <v>0</v>
      </c>
      <c r="F41" s="399" t="str">
        <f t="shared" si="4"/>
        <v>0</v>
      </c>
      <c r="G41" s="399" t="str">
        <f t="shared" si="5"/>
        <v>1</v>
      </c>
      <c r="H41" s="400" t="str">
        <f t="shared" si="6"/>
        <v>1</v>
      </c>
      <c r="I41" s="401" t="str">
        <f t="shared" si="7"/>
        <v>1</v>
      </c>
      <c r="J41" s="402" t="str">
        <f t="shared" si="8"/>
        <v>100</v>
      </c>
      <c r="K41" s="402" t="str">
        <f t="shared" si="9"/>
        <v>111</v>
      </c>
      <c r="L41" s="396" t="str">
        <f t="shared" si="10"/>
        <v>1001</v>
      </c>
      <c r="M41" s="519" t="s">
        <v>1261</v>
      </c>
      <c r="N41" s="403" t="s">
        <v>1327</v>
      </c>
      <c r="O41" s="404" t="s">
        <v>1262</v>
      </c>
      <c r="P41" s="386"/>
      <c r="Q41" s="431" t="s">
        <v>170</v>
      </c>
      <c r="R41" s="386"/>
      <c r="S41" s="386"/>
    </row>
    <row r="42" spans="1:19" s="387" customFormat="1" hidden="1" x14ac:dyDescent="0.2">
      <c r="A42" s="377">
        <v>40</v>
      </c>
      <c r="B42" s="378" t="str">
        <f t="shared" si="0"/>
        <v>0101000</v>
      </c>
      <c r="C42" s="377" t="str">
        <f t="shared" si="1"/>
        <v>0</v>
      </c>
      <c r="D42" s="379" t="str">
        <f t="shared" si="2"/>
        <v>1</v>
      </c>
      <c r="E42" s="380" t="str">
        <f t="shared" si="3"/>
        <v>0</v>
      </c>
      <c r="F42" s="380" t="str">
        <f t="shared" si="4"/>
        <v>1</v>
      </c>
      <c r="G42" s="380" t="str">
        <f t="shared" si="5"/>
        <v>0</v>
      </c>
      <c r="H42" s="381" t="str">
        <f t="shared" si="6"/>
        <v>0</v>
      </c>
      <c r="I42" s="382" t="str">
        <f t="shared" si="7"/>
        <v>0</v>
      </c>
      <c r="J42" s="383" t="str">
        <f t="shared" si="8"/>
        <v>101</v>
      </c>
      <c r="K42" s="383" t="str">
        <f t="shared" si="9"/>
        <v>000</v>
      </c>
      <c r="L42" s="377" t="str">
        <f t="shared" si="10"/>
        <v>1010</v>
      </c>
      <c r="M42" s="517" t="s">
        <v>1263</v>
      </c>
      <c r="N42" s="384" t="s">
        <v>1327</v>
      </c>
      <c r="O42" s="385" t="s">
        <v>1264</v>
      </c>
      <c r="P42" s="386"/>
      <c r="Q42" s="431" t="s">
        <v>170</v>
      </c>
      <c r="R42" s="386"/>
      <c r="S42" s="386"/>
    </row>
    <row r="43" spans="1:19" s="387" customFormat="1" hidden="1" x14ac:dyDescent="0.2">
      <c r="A43" s="388">
        <v>41</v>
      </c>
      <c r="B43" s="387" t="str">
        <f t="shared" si="0"/>
        <v>0101001</v>
      </c>
      <c r="C43" s="388" t="str">
        <f t="shared" si="1"/>
        <v>0</v>
      </c>
      <c r="D43" s="389" t="str">
        <f t="shared" si="2"/>
        <v>1</v>
      </c>
      <c r="E43" s="390" t="str">
        <f t="shared" si="3"/>
        <v>0</v>
      </c>
      <c r="F43" s="390" t="str">
        <f t="shared" si="4"/>
        <v>1</v>
      </c>
      <c r="G43" s="390" t="str">
        <f t="shared" si="5"/>
        <v>0</v>
      </c>
      <c r="H43" s="391" t="str">
        <f t="shared" si="6"/>
        <v>0</v>
      </c>
      <c r="I43" s="392" t="str">
        <f t="shared" si="7"/>
        <v>1</v>
      </c>
      <c r="J43" s="393" t="str">
        <f t="shared" si="8"/>
        <v>101</v>
      </c>
      <c r="K43" s="393" t="str">
        <f t="shared" si="9"/>
        <v>001</v>
      </c>
      <c r="L43" s="388" t="str">
        <f t="shared" si="10"/>
        <v>1010</v>
      </c>
      <c r="M43" s="518" t="s">
        <v>1263</v>
      </c>
      <c r="N43" s="394" t="s">
        <v>1327</v>
      </c>
      <c r="O43" s="395" t="s">
        <v>1264</v>
      </c>
      <c r="P43" s="386"/>
      <c r="Q43" s="431" t="s">
        <v>170</v>
      </c>
      <c r="R43" s="386"/>
      <c r="S43" s="386"/>
    </row>
    <row r="44" spans="1:19" s="387" customFormat="1" hidden="1" x14ac:dyDescent="0.2">
      <c r="A44" s="388">
        <v>42</v>
      </c>
      <c r="B44" s="387" t="str">
        <f t="shared" si="0"/>
        <v>0101010</v>
      </c>
      <c r="C44" s="388" t="str">
        <f t="shared" si="1"/>
        <v>0</v>
      </c>
      <c r="D44" s="389" t="str">
        <f t="shared" si="2"/>
        <v>1</v>
      </c>
      <c r="E44" s="390" t="str">
        <f t="shared" si="3"/>
        <v>0</v>
      </c>
      <c r="F44" s="390" t="str">
        <f t="shared" si="4"/>
        <v>1</v>
      </c>
      <c r="G44" s="390" t="str">
        <f t="shared" si="5"/>
        <v>0</v>
      </c>
      <c r="H44" s="391" t="str">
        <f t="shared" si="6"/>
        <v>1</v>
      </c>
      <c r="I44" s="392" t="str">
        <f t="shared" si="7"/>
        <v>0</v>
      </c>
      <c r="J44" s="393" t="str">
        <f t="shared" si="8"/>
        <v>101</v>
      </c>
      <c r="K44" s="393" t="str">
        <f t="shared" si="9"/>
        <v>010</v>
      </c>
      <c r="L44" s="388" t="str">
        <f t="shared" si="10"/>
        <v>1010</v>
      </c>
      <c r="M44" s="518" t="s">
        <v>1263</v>
      </c>
      <c r="N44" s="394" t="s">
        <v>1327</v>
      </c>
      <c r="O44" s="395" t="s">
        <v>1264</v>
      </c>
      <c r="P44" s="386"/>
      <c r="Q44" s="431" t="s">
        <v>170</v>
      </c>
      <c r="R44" s="386"/>
      <c r="S44" s="386"/>
    </row>
    <row r="45" spans="1:19" s="387" customFormat="1" hidden="1" x14ac:dyDescent="0.2">
      <c r="A45" s="396">
        <v>43</v>
      </c>
      <c r="B45" s="397" t="str">
        <f t="shared" si="0"/>
        <v>0101011</v>
      </c>
      <c r="C45" s="396" t="str">
        <f t="shared" si="1"/>
        <v>0</v>
      </c>
      <c r="D45" s="398" t="str">
        <f t="shared" si="2"/>
        <v>1</v>
      </c>
      <c r="E45" s="399" t="str">
        <f t="shared" si="3"/>
        <v>0</v>
      </c>
      <c r="F45" s="399" t="str">
        <f t="shared" si="4"/>
        <v>1</v>
      </c>
      <c r="G45" s="399" t="str">
        <f t="shared" si="5"/>
        <v>0</v>
      </c>
      <c r="H45" s="400" t="str">
        <f t="shared" si="6"/>
        <v>1</v>
      </c>
      <c r="I45" s="401" t="str">
        <f t="shared" si="7"/>
        <v>1</v>
      </c>
      <c r="J45" s="402" t="str">
        <f t="shared" si="8"/>
        <v>101</v>
      </c>
      <c r="K45" s="402" t="str">
        <f t="shared" si="9"/>
        <v>011</v>
      </c>
      <c r="L45" s="396" t="str">
        <f t="shared" si="10"/>
        <v>1010</v>
      </c>
      <c r="M45" s="519" t="s">
        <v>1263</v>
      </c>
      <c r="N45" s="403" t="s">
        <v>1327</v>
      </c>
      <c r="O45" s="404" t="s">
        <v>1264</v>
      </c>
      <c r="P45" s="386"/>
      <c r="Q45" s="431" t="s">
        <v>170</v>
      </c>
      <c r="R45" s="386"/>
      <c r="S45" s="386"/>
    </row>
    <row r="46" spans="1:19" s="387" customFormat="1" hidden="1" x14ac:dyDescent="0.2">
      <c r="A46" s="377">
        <v>44</v>
      </c>
      <c r="B46" s="378" t="str">
        <f t="shared" si="0"/>
        <v>0101100</v>
      </c>
      <c r="C46" s="377" t="str">
        <f t="shared" si="1"/>
        <v>0</v>
      </c>
      <c r="D46" s="379" t="str">
        <f t="shared" si="2"/>
        <v>1</v>
      </c>
      <c r="E46" s="380" t="str">
        <f t="shared" si="3"/>
        <v>0</v>
      </c>
      <c r="F46" s="380" t="str">
        <f t="shared" si="4"/>
        <v>1</v>
      </c>
      <c r="G46" s="380" t="str">
        <f t="shared" si="5"/>
        <v>1</v>
      </c>
      <c r="H46" s="381" t="str">
        <f t="shared" si="6"/>
        <v>0</v>
      </c>
      <c r="I46" s="382" t="str">
        <f t="shared" si="7"/>
        <v>0</v>
      </c>
      <c r="J46" s="383" t="str">
        <f t="shared" si="8"/>
        <v>101</v>
      </c>
      <c r="K46" s="383" t="str">
        <f t="shared" si="9"/>
        <v>100</v>
      </c>
      <c r="L46" s="377" t="str">
        <f t="shared" si="10"/>
        <v>1011</v>
      </c>
      <c r="M46" s="517" t="s">
        <v>1265</v>
      </c>
      <c r="N46" s="384" t="s">
        <v>1327</v>
      </c>
      <c r="O46" s="385" t="s">
        <v>1266</v>
      </c>
      <c r="P46" s="386"/>
      <c r="Q46" s="431" t="s">
        <v>170</v>
      </c>
      <c r="R46" s="386"/>
      <c r="S46" s="386"/>
    </row>
    <row r="47" spans="1:19" s="387" customFormat="1" hidden="1" x14ac:dyDescent="0.2">
      <c r="A47" s="388">
        <v>45</v>
      </c>
      <c r="B47" s="387" t="str">
        <f t="shared" si="0"/>
        <v>0101101</v>
      </c>
      <c r="C47" s="388" t="str">
        <f t="shared" si="1"/>
        <v>0</v>
      </c>
      <c r="D47" s="389" t="str">
        <f t="shared" si="2"/>
        <v>1</v>
      </c>
      <c r="E47" s="390" t="str">
        <f t="shared" si="3"/>
        <v>0</v>
      </c>
      <c r="F47" s="390" t="str">
        <f t="shared" si="4"/>
        <v>1</v>
      </c>
      <c r="G47" s="390" t="str">
        <f t="shared" si="5"/>
        <v>1</v>
      </c>
      <c r="H47" s="391" t="str">
        <f t="shared" si="6"/>
        <v>0</v>
      </c>
      <c r="I47" s="392" t="str">
        <f t="shared" si="7"/>
        <v>1</v>
      </c>
      <c r="J47" s="393" t="str">
        <f t="shared" si="8"/>
        <v>101</v>
      </c>
      <c r="K47" s="393" t="str">
        <f t="shared" si="9"/>
        <v>101</v>
      </c>
      <c r="L47" s="388" t="str">
        <f t="shared" si="10"/>
        <v>1011</v>
      </c>
      <c r="M47" s="518" t="s">
        <v>1265</v>
      </c>
      <c r="N47" s="394" t="s">
        <v>1327</v>
      </c>
      <c r="O47" s="395" t="s">
        <v>1266</v>
      </c>
      <c r="P47" s="386"/>
      <c r="Q47" s="431" t="s">
        <v>170</v>
      </c>
      <c r="R47" s="386"/>
      <c r="S47" s="386"/>
    </row>
    <row r="48" spans="1:19" s="387" customFormat="1" hidden="1" x14ac:dyDescent="0.2">
      <c r="A48" s="388">
        <v>46</v>
      </c>
      <c r="B48" s="387" t="str">
        <f t="shared" si="0"/>
        <v>0101110</v>
      </c>
      <c r="C48" s="388" t="str">
        <f t="shared" si="1"/>
        <v>0</v>
      </c>
      <c r="D48" s="389" t="str">
        <f t="shared" si="2"/>
        <v>1</v>
      </c>
      <c r="E48" s="390" t="str">
        <f t="shared" si="3"/>
        <v>0</v>
      </c>
      <c r="F48" s="390" t="str">
        <f t="shared" si="4"/>
        <v>1</v>
      </c>
      <c r="G48" s="390" t="str">
        <f t="shared" si="5"/>
        <v>1</v>
      </c>
      <c r="H48" s="391" t="str">
        <f t="shared" si="6"/>
        <v>1</v>
      </c>
      <c r="I48" s="392" t="str">
        <f t="shared" si="7"/>
        <v>0</v>
      </c>
      <c r="J48" s="393" t="str">
        <f t="shared" si="8"/>
        <v>101</v>
      </c>
      <c r="K48" s="393" t="str">
        <f t="shared" si="9"/>
        <v>110</v>
      </c>
      <c r="L48" s="388" t="str">
        <f t="shared" si="10"/>
        <v>1011</v>
      </c>
      <c r="M48" s="518" t="s">
        <v>1265</v>
      </c>
      <c r="N48" s="394" t="s">
        <v>1327</v>
      </c>
      <c r="O48" s="395" t="s">
        <v>1266</v>
      </c>
      <c r="P48" s="386"/>
      <c r="Q48" s="431" t="s">
        <v>170</v>
      </c>
      <c r="R48" s="386"/>
      <c r="S48" s="386"/>
    </row>
    <row r="49" spans="1:19" s="387" customFormat="1" hidden="1" x14ac:dyDescent="0.2">
      <c r="A49" s="396">
        <v>47</v>
      </c>
      <c r="B49" s="397" t="str">
        <f t="shared" si="0"/>
        <v>0101111</v>
      </c>
      <c r="C49" s="396" t="str">
        <f t="shared" si="1"/>
        <v>0</v>
      </c>
      <c r="D49" s="398" t="str">
        <f t="shared" si="2"/>
        <v>1</v>
      </c>
      <c r="E49" s="399" t="str">
        <f t="shared" si="3"/>
        <v>0</v>
      </c>
      <c r="F49" s="399" t="str">
        <f t="shared" si="4"/>
        <v>1</v>
      </c>
      <c r="G49" s="399" t="str">
        <f t="shared" si="5"/>
        <v>1</v>
      </c>
      <c r="H49" s="400" t="str">
        <f t="shared" si="6"/>
        <v>1</v>
      </c>
      <c r="I49" s="401" t="str">
        <f t="shared" si="7"/>
        <v>1</v>
      </c>
      <c r="J49" s="402" t="str">
        <f t="shared" si="8"/>
        <v>101</v>
      </c>
      <c r="K49" s="402" t="str">
        <f t="shared" si="9"/>
        <v>111</v>
      </c>
      <c r="L49" s="396" t="str">
        <f t="shared" si="10"/>
        <v>1011</v>
      </c>
      <c r="M49" s="519" t="s">
        <v>1265</v>
      </c>
      <c r="N49" s="403" t="s">
        <v>1327</v>
      </c>
      <c r="O49" s="404" t="s">
        <v>1266</v>
      </c>
      <c r="P49" s="386"/>
      <c r="Q49" s="431" t="s">
        <v>170</v>
      </c>
      <c r="R49" s="386"/>
      <c r="S49" s="386"/>
    </row>
    <row r="50" spans="1:19" s="387" customFormat="1" hidden="1" x14ac:dyDescent="0.2">
      <c r="A50" s="377">
        <v>48</v>
      </c>
      <c r="B50" s="378" t="str">
        <f t="shared" si="0"/>
        <v>0110000</v>
      </c>
      <c r="C50" s="377" t="str">
        <f t="shared" si="1"/>
        <v>0</v>
      </c>
      <c r="D50" s="379" t="str">
        <f t="shared" si="2"/>
        <v>1</v>
      </c>
      <c r="E50" s="380" t="str">
        <f t="shared" si="3"/>
        <v>1</v>
      </c>
      <c r="F50" s="380" t="str">
        <f t="shared" si="4"/>
        <v>0</v>
      </c>
      <c r="G50" s="380" t="str">
        <f t="shared" si="5"/>
        <v>0</v>
      </c>
      <c r="H50" s="381" t="str">
        <f t="shared" si="6"/>
        <v>0</v>
      </c>
      <c r="I50" s="382" t="str">
        <f t="shared" si="7"/>
        <v>0</v>
      </c>
      <c r="J50" s="383" t="str">
        <f t="shared" si="8"/>
        <v>110</v>
      </c>
      <c r="K50" s="383" t="str">
        <f t="shared" si="9"/>
        <v>000</v>
      </c>
      <c r="L50" s="377" t="str">
        <f t="shared" si="10"/>
        <v>1100</v>
      </c>
      <c r="M50" s="517" t="s">
        <v>1267</v>
      </c>
      <c r="N50" s="384" t="s">
        <v>1327</v>
      </c>
      <c r="O50" s="385" t="s">
        <v>1268</v>
      </c>
      <c r="P50" s="386"/>
      <c r="Q50" s="431" t="s">
        <v>170</v>
      </c>
      <c r="R50" s="386"/>
      <c r="S50" s="386"/>
    </row>
    <row r="51" spans="1:19" s="387" customFormat="1" hidden="1" x14ac:dyDescent="0.2">
      <c r="A51" s="388">
        <v>49</v>
      </c>
      <c r="B51" s="387" t="str">
        <f t="shared" si="0"/>
        <v>0110001</v>
      </c>
      <c r="C51" s="388" t="str">
        <f t="shared" si="1"/>
        <v>0</v>
      </c>
      <c r="D51" s="389" t="str">
        <f t="shared" si="2"/>
        <v>1</v>
      </c>
      <c r="E51" s="390" t="str">
        <f t="shared" si="3"/>
        <v>1</v>
      </c>
      <c r="F51" s="390" t="str">
        <f t="shared" si="4"/>
        <v>0</v>
      </c>
      <c r="G51" s="390" t="str">
        <f t="shared" si="5"/>
        <v>0</v>
      </c>
      <c r="H51" s="391" t="str">
        <f t="shared" si="6"/>
        <v>0</v>
      </c>
      <c r="I51" s="392" t="str">
        <f t="shared" si="7"/>
        <v>1</v>
      </c>
      <c r="J51" s="393" t="str">
        <f t="shared" si="8"/>
        <v>110</v>
      </c>
      <c r="K51" s="393" t="str">
        <f t="shared" si="9"/>
        <v>001</v>
      </c>
      <c r="L51" s="388" t="str">
        <f t="shared" si="10"/>
        <v>1100</v>
      </c>
      <c r="M51" s="518" t="s">
        <v>1267</v>
      </c>
      <c r="N51" s="394" t="s">
        <v>1327</v>
      </c>
      <c r="O51" s="395" t="s">
        <v>1268</v>
      </c>
      <c r="P51" s="386"/>
      <c r="Q51" s="431" t="s">
        <v>170</v>
      </c>
      <c r="R51" s="386"/>
      <c r="S51" s="386"/>
    </row>
    <row r="52" spans="1:19" s="387" customFormat="1" hidden="1" x14ac:dyDescent="0.2">
      <c r="A52" s="388">
        <v>50</v>
      </c>
      <c r="B52" s="387" t="str">
        <f t="shared" si="0"/>
        <v>0110010</v>
      </c>
      <c r="C52" s="388" t="str">
        <f t="shared" si="1"/>
        <v>0</v>
      </c>
      <c r="D52" s="389" t="str">
        <f t="shared" si="2"/>
        <v>1</v>
      </c>
      <c r="E52" s="390" t="str">
        <f t="shared" si="3"/>
        <v>1</v>
      </c>
      <c r="F52" s="390" t="str">
        <f t="shared" si="4"/>
        <v>0</v>
      </c>
      <c r="G52" s="390" t="str">
        <f t="shared" si="5"/>
        <v>0</v>
      </c>
      <c r="H52" s="391" t="str">
        <f t="shared" si="6"/>
        <v>1</v>
      </c>
      <c r="I52" s="392" t="str">
        <f t="shared" si="7"/>
        <v>0</v>
      </c>
      <c r="J52" s="393" t="str">
        <f t="shared" si="8"/>
        <v>110</v>
      </c>
      <c r="K52" s="393" t="str">
        <f t="shared" si="9"/>
        <v>010</v>
      </c>
      <c r="L52" s="388" t="str">
        <f t="shared" si="10"/>
        <v>1100</v>
      </c>
      <c r="M52" s="518" t="s">
        <v>1267</v>
      </c>
      <c r="N52" s="394" t="s">
        <v>1327</v>
      </c>
      <c r="O52" s="395" t="s">
        <v>1268</v>
      </c>
      <c r="P52" s="386"/>
      <c r="Q52" s="431" t="s">
        <v>170</v>
      </c>
      <c r="R52" s="386"/>
      <c r="S52" s="386"/>
    </row>
    <row r="53" spans="1:19" s="387" customFormat="1" hidden="1" x14ac:dyDescent="0.2">
      <c r="A53" s="396">
        <v>51</v>
      </c>
      <c r="B53" s="397" t="str">
        <f t="shared" si="0"/>
        <v>0110011</v>
      </c>
      <c r="C53" s="396" t="str">
        <f t="shared" si="1"/>
        <v>0</v>
      </c>
      <c r="D53" s="398" t="str">
        <f t="shared" si="2"/>
        <v>1</v>
      </c>
      <c r="E53" s="399" t="str">
        <f t="shared" si="3"/>
        <v>1</v>
      </c>
      <c r="F53" s="399" t="str">
        <f t="shared" si="4"/>
        <v>0</v>
      </c>
      <c r="G53" s="399" t="str">
        <f t="shared" si="5"/>
        <v>0</v>
      </c>
      <c r="H53" s="400" t="str">
        <f t="shared" si="6"/>
        <v>1</v>
      </c>
      <c r="I53" s="401" t="str">
        <f t="shared" si="7"/>
        <v>1</v>
      </c>
      <c r="J53" s="402" t="str">
        <f t="shared" si="8"/>
        <v>110</v>
      </c>
      <c r="K53" s="402" t="str">
        <f t="shared" si="9"/>
        <v>011</v>
      </c>
      <c r="L53" s="396" t="str">
        <f t="shared" si="10"/>
        <v>1100</v>
      </c>
      <c r="M53" s="519" t="s">
        <v>1267</v>
      </c>
      <c r="N53" s="403" t="s">
        <v>1327</v>
      </c>
      <c r="O53" s="404" t="s">
        <v>1268</v>
      </c>
      <c r="P53" s="386"/>
      <c r="Q53" s="431" t="s">
        <v>170</v>
      </c>
      <c r="R53" s="386"/>
      <c r="S53" s="386"/>
    </row>
    <row r="54" spans="1:19" s="387" customFormat="1" x14ac:dyDescent="0.2">
      <c r="A54" s="377">
        <v>52</v>
      </c>
      <c r="B54" s="378" t="str">
        <f t="shared" si="0"/>
        <v>0110100</v>
      </c>
      <c r="C54" s="377" t="str">
        <f t="shared" si="1"/>
        <v>0</v>
      </c>
      <c r="D54" s="379" t="str">
        <f t="shared" si="2"/>
        <v>1</v>
      </c>
      <c r="E54" s="380" t="str">
        <f t="shared" si="3"/>
        <v>1</v>
      </c>
      <c r="F54" s="380" t="str">
        <f t="shared" si="4"/>
        <v>0</v>
      </c>
      <c r="G54" s="380" t="str">
        <f t="shared" si="5"/>
        <v>1</v>
      </c>
      <c r="H54" s="381" t="str">
        <f t="shared" si="6"/>
        <v>0</v>
      </c>
      <c r="I54" s="382" t="str">
        <f t="shared" si="7"/>
        <v>0</v>
      </c>
      <c r="J54" s="383" t="str">
        <f t="shared" si="8"/>
        <v>110</v>
      </c>
      <c r="K54" s="383" t="str">
        <f t="shared" si="9"/>
        <v>100</v>
      </c>
      <c r="L54" s="377" t="str">
        <f t="shared" si="10"/>
        <v>1101</v>
      </c>
      <c r="M54" s="517" t="s">
        <v>1269</v>
      </c>
      <c r="N54" s="384" t="s">
        <v>1327</v>
      </c>
      <c r="O54" s="385" t="s">
        <v>1270</v>
      </c>
      <c r="P54" s="386" t="s">
        <v>1344</v>
      </c>
      <c r="Q54" s="431" t="s">
        <v>203</v>
      </c>
      <c r="R54" s="386"/>
      <c r="S54" s="386"/>
    </row>
    <row r="55" spans="1:19" s="387" customFormat="1" x14ac:dyDescent="0.2">
      <c r="A55" s="388">
        <v>53</v>
      </c>
      <c r="B55" s="387" t="str">
        <f t="shared" si="0"/>
        <v>0110101</v>
      </c>
      <c r="C55" s="388" t="str">
        <f t="shared" si="1"/>
        <v>0</v>
      </c>
      <c r="D55" s="389" t="str">
        <f t="shared" si="2"/>
        <v>1</v>
      </c>
      <c r="E55" s="390" t="str">
        <f t="shared" si="3"/>
        <v>1</v>
      </c>
      <c r="F55" s="390" t="str">
        <f t="shared" si="4"/>
        <v>0</v>
      </c>
      <c r="G55" s="390" t="str">
        <f t="shared" si="5"/>
        <v>1</v>
      </c>
      <c r="H55" s="391" t="str">
        <f t="shared" si="6"/>
        <v>0</v>
      </c>
      <c r="I55" s="392" t="str">
        <f t="shared" si="7"/>
        <v>1</v>
      </c>
      <c r="J55" s="393" t="str">
        <f t="shared" si="8"/>
        <v>110</v>
      </c>
      <c r="K55" s="393" t="str">
        <f t="shared" si="9"/>
        <v>101</v>
      </c>
      <c r="L55" s="388" t="str">
        <f t="shared" si="10"/>
        <v>1101</v>
      </c>
      <c r="M55" s="518" t="s">
        <v>1269</v>
      </c>
      <c r="N55" s="394" t="s">
        <v>1327</v>
      </c>
      <c r="O55" s="395" t="s">
        <v>1270</v>
      </c>
      <c r="P55" s="386" t="s">
        <v>1344</v>
      </c>
      <c r="Q55" s="431" t="s">
        <v>203</v>
      </c>
      <c r="R55" s="386"/>
      <c r="S55" s="386"/>
    </row>
    <row r="56" spans="1:19" s="387" customFormat="1" x14ac:dyDescent="0.2">
      <c r="A56" s="388">
        <v>54</v>
      </c>
      <c r="B56" s="387" t="str">
        <f t="shared" si="0"/>
        <v>0110110</v>
      </c>
      <c r="C56" s="388" t="str">
        <f t="shared" si="1"/>
        <v>0</v>
      </c>
      <c r="D56" s="389" t="str">
        <f t="shared" si="2"/>
        <v>1</v>
      </c>
      <c r="E56" s="390" t="str">
        <f t="shared" si="3"/>
        <v>1</v>
      </c>
      <c r="F56" s="390" t="str">
        <f t="shared" si="4"/>
        <v>0</v>
      </c>
      <c r="G56" s="390" t="str">
        <f t="shared" si="5"/>
        <v>1</v>
      </c>
      <c r="H56" s="391" t="str">
        <f t="shared" si="6"/>
        <v>1</v>
      </c>
      <c r="I56" s="392" t="str">
        <f t="shared" si="7"/>
        <v>0</v>
      </c>
      <c r="J56" s="393" t="str">
        <f t="shared" si="8"/>
        <v>110</v>
      </c>
      <c r="K56" s="393" t="str">
        <f t="shared" si="9"/>
        <v>110</v>
      </c>
      <c r="L56" s="388" t="str">
        <f t="shared" si="10"/>
        <v>1101</v>
      </c>
      <c r="M56" s="518" t="s">
        <v>1269</v>
      </c>
      <c r="N56" s="394" t="s">
        <v>1327</v>
      </c>
      <c r="O56" s="395" t="s">
        <v>1270</v>
      </c>
      <c r="P56" s="386" t="s">
        <v>1344</v>
      </c>
      <c r="Q56" s="431" t="s">
        <v>203</v>
      </c>
      <c r="R56" s="386"/>
      <c r="S56" s="386"/>
    </row>
    <row r="57" spans="1:19" s="387" customFormat="1" x14ac:dyDescent="0.2">
      <c r="A57" s="396">
        <v>55</v>
      </c>
      <c r="B57" s="397" t="str">
        <f t="shared" si="0"/>
        <v>0110111</v>
      </c>
      <c r="C57" s="396" t="str">
        <f t="shared" si="1"/>
        <v>0</v>
      </c>
      <c r="D57" s="398" t="str">
        <f t="shared" si="2"/>
        <v>1</v>
      </c>
      <c r="E57" s="399" t="str">
        <f t="shared" si="3"/>
        <v>1</v>
      </c>
      <c r="F57" s="399" t="str">
        <f t="shared" si="4"/>
        <v>0</v>
      </c>
      <c r="G57" s="399" t="str">
        <f t="shared" si="5"/>
        <v>1</v>
      </c>
      <c r="H57" s="400" t="str">
        <f t="shared" si="6"/>
        <v>1</v>
      </c>
      <c r="I57" s="401" t="str">
        <f t="shared" si="7"/>
        <v>1</v>
      </c>
      <c r="J57" s="402" t="str">
        <f t="shared" si="8"/>
        <v>110</v>
      </c>
      <c r="K57" s="402" t="str">
        <f t="shared" si="9"/>
        <v>111</v>
      </c>
      <c r="L57" s="396" t="str">
        <f t="shared" si="10"/>
        <v>1101</v>
      </c>
      <c r="M57" s="519" t="s">
        <v>1269</v>
      </c>
      <c r="N57" s="403" t="s">
        <v>1327</v>
      </c>
      <c r="O57" s="404" t="s">
        <v>1270</v>
      </c>
      <c r="P57" s="386" t="s">
        <v>1344</v>
      </c>
      <c r="Q57" s="431" t="s">
        <v>203</v>
      </c>
      <c r="R57" s="386"/>
      <c r="S57" s="386"/>
    </row>
    <row r="58" spans="1:19" s="387" customFormat="1" hidden="1" x14ac:dyDescent="0.2">
      <c r="A58" s="377">
        <v>56</v>
      </c>
      <c r="B58" s="378" t="str">
        <f t="shared" si="0"/>
        <v>0111000</v>
      </c>
      <c r="C58" s="377" t="str">
        <f t="shared" si="1"/>
        <v>0</v>
      </c>
      <c r="D58" s="379" t="str">
        <f t="shared" si="2"/>
        <v>1</v>
      </c>
      <c r="E58" s="380" t="str">
        <f t="shared" si="3"/>
        <v>1</v>
      </c>
      <c r="F58" s="380" t="str">
        <f t="shared" si="4"/>
        <v>1</v>
      </c>
      <c r="G58" s="380" t="str">
        <f t="shared" si="5"/>
        <v>0</v>
      </c>
      <c r="H58" s="381" t="str">
        <f t="shared" si="6"/>
        <v>0</v>
      </c>
      <c r="I58" s="382" t="str">
        <f t="shared" si="7"/>
        <v>0</v>
      </c>
      <c r="J58" s="383" t="str">
        <f t="shared" si="8"/>
        <v>111</v>
      </c>
      <c r="K58" s="383" t="str">
        <f t="shared" si="9"/>
        <v>000</v>
      </c>
      <c r="L58" s="377" t="str">
        <f t="shared" si="10"/>
        <v>1110</v>
      </c>
      <c r="M58" s="517" t="s">
        <v>1271</v>
      </c>
      <c r="N58" s="384" t="s">
        <v>1327</v>
      </c>
      <c r="O58" s="385" t="s">
        <v>1272</v>
      </c>
      <c r="P58" s="386"/>
      <c r="Q58" s="431" t="s">
        <v>170</v>
      </c>
      <c r="R58" s="386"/>
      <c r="S58" s="386"/>
    </row>
    <row r="59" spans="1:19" s="387" customFormat="1" hidden="1" x14ac:dyDescent="0.2">
      <c r="A59" s="388">
        <v>57</v>
      </c>
      <c r="B59" s="387" t="str">
        <f t="shared" si="0"/>
        <v>0111001</v>
      </c>
      <c r="C59" s="388" t="str">
        <f t="shared" si="1"/>
        <v>0</v>
      </c>
      <c r="D59" s="389" t="str">
        <f t="shared" si="2"/>
        <v>1</v>
      </c>
      <c r="E59" s="390" t="str">
        <f t="shared" si="3"/>
        <v>1</v>
      </c>
      <c r="F59" s="390" t="str">
        <f t="shared" si="4"/>
        <v>1</v>
      </c>
      <c r="G59" s="390" t="str">
        <f t="shared" si="5"/>
        <v>0</v>
      </c>
      <c r="H59" s="391" t="str">
        <f t="shared" si="6"/>
        <v>0</v>
      </c>
      <c r="I59" s="392" t="str">
        <f t="shared" si="7"/>
        <v>1</v>
      </c>
      <c r="J59" s="393" t="str">
        <f t="shared" si="8"/>
        <v>111</v>
      </c>
      <c r="K59" s="393" t="str">
        <f t="shared" si="9"/>
        <v>001</v>
      </c>
      <c r="L59" s="388" t="str">
        <f t="shared" si="10"/>
        <v>1110</v>
      </c>
      <c r="M59" s="518" t="s">
        <v>1271</v>
      </c>
      <c r="N59" s="394" t="s">
        <v>1327</v>
      </c>
      <c r="O59" s="395" t="s">
        <v>1272</v>
      </c>
      <c r="P59" s="386"/>
      <c r="Q59" s="431" t="s">
        <v>170</v>
      </c>
      <c r="R59" s="386"/>
      <c r="S59" s="386"/>
    </row>
    <row r="60" spans="1:19" s="387" customFormat="1" hidden="1" x14ac:dyDescent="0.2">
      <c r="A60" s="388">
        <v>58</v>
      </c>
      <c r="B60" s="387" t="str">
        <f t="shared" si="0"/>
        <v>0111010</v>
      </c>
      <c r="C60" s="388" t="str">
        <f t="shared" si="1"/>
        <v>0</v>
      </c>
      <c r="D60" s="389" t="str">
        <f t="shared" si="2"/>
        <v>1</v>
      </c>
      <c r="E60" s="390" t="str">
        <f t="shared" si="3"/>
        <v>1</v>
      </c>
      <c r="F60" s="390" t="str">
        <f t="shared" si="4"/>
        <v>1</v>
      </c>
      <c r="G60" s="390" t="str">
        <f t="shared" si="5"/>
        <v>0</v>
      </c>
      <c r="H60" s="391" t="str">
        <f t="shared" si="6"/>
        <v>1</v>
      </c>
      <c r="I60" s="392" t="str">
        <f t="shared" si="7"/>
        <v>0</v>
      </c>
      <c r="J60" s="393" t="str">
        <f t="shared" si="8"/>
        <v>111</v>
      </c>
      <c r="K60" s="393" t="str">
        <f t="shared" si="9"/>
        <v>010</v>
      </c>
      <c r="L60" s="388" t="str">
        <f t="shared" si="10"/>
        <v>1110</v>
      </c>
      <c r="M60" s="518" t="s">
        <v>1271</v>
      </c>
      <c r="N60" s="394" t="s">
        <v>1327</v>
      </c>
      <c r="O60" s="395" t="s">
        <v>1272</v>
      </c>
      <c r="P60" s="386"/>
      <c r="Q60" s="431" t="s">
        <v>170</v>
      </c>
      <c r="R60" s="386"/>
      <c r="S60" s="386"/>
    </row>
    <row r="61" spans="1:19" s="387" customFormat="1" hidden="1" x14ac:dyDescent="0.2">
      <c r="A61" s="396">
        <v>59</v>
      </c>
      <c r="B61" s="397" t="str">
        <f t="shared" si="0"/>
        <v>0111011</v>
      </c>
      <c r="C61" s="396" t="str">
        <f t="shared" si="1"/>
        <v>0</v>
      </c>
      <c r="D61" s="398" t="str">
        <f t="shared" si="2"/>
        <v>1</v>
      </c>
      <c r="E61" s="399" t="str">
        <f t="shared" si="3"/>
        <v>1</v>
      </c>
      <c r="F61" s="399" t="str">
        <f t="shared" si="4"/>
        <v>1</v>
      </c>
      <c r="G61" s="399" t="str">
        <f t="shared" si="5"/>
        <v>0</v>
      </c>
      <c r="H61" s="400" t="str">
        <f t="shared" si="6"/>
        <v>1</v>
      </c>
      <c r="I61" s="401" t="str">
        <f t="shared" si="7"/>
        <v>1</v>
      </c>
      <c r="J61" s="402" t="str">
        <f t="shared" si="8"/>
        <v>111</v>
      </c>
      <c r="K61" s="402" t="str">
        <f t="shared" si="9"/>
        <v>011</v>
      </c>
      <c r="L61" s="396" t="str">
        <f t="shared" si="10"/>
        <v>1110</v>
      </c>
      <c r="M61" s="519" t="s">
        <v>1271</v>
      </c>
      <c r="N61" s="403" t="s">
        <v>1327</v>
      </c>
      <c r="O61" s="404" t="s">
        <v>1272</v>
      </c>
      <c r="P61" s="386"/>
      <c r="Q61" s="431" t="s">
        <v>170</v>
      </c>
      <c r="R61" s="386"/>
      <c r="S61" s="386"/>
    </row>
    <row r="62" spans="1:19" s="387" customFormat="1" hidden="1" x14ac:dyDescent="0.2">
      <c r="A62" s="377">
        <v>60</v>
      </c>
      <c r="B62" s="378" t="str">
        <f t="shared" si="0"/>
        <v>0111100</v>
      </c>
      <c r="C62" s="377" t="str">
        <f t="shared" si="1"/>
        <v>0</v>
      </c>
      <c r="D62" s="379" t="str">
        <f t="shared" si="2"/>
        <v>1</v>
      </c>
      <c r="E62" s="380" t="str">
        <f t="shared" si="3"/>
        <v>1</v>
      </c>
      <c r="F62" s="380" t="str">
        <f t="shared" si="4"/>
        <v>1</v>
      </c>
      <c r="G62" s="380" t="str">
        <f t="shared" si="5"/>
        <v>1</v>
      </c>
      <c r="H62" s="381" t="str">
        <f t="shared" si="6"/>
        <v>0</v>
      </c>
      <c r="I62" s="382" t="str">
        <f t="shared" si="7"/>
        <v>0</v>
      </c>
      <c r="J62" s="383" t="str">
        <f t="shared" si="8"/>
        <v>111</v>
      </c>
      <c r="K62" s="383" t="str">
        <f t="shared" si="9"/>
        <v>100</v>
      </c>
      <c r="L62" s="377" t="str">
        <f t="shared" si="10"/>
        <v>1111</v>
      </c>
      <c r="M62" s="517" t="s">
        <v>1273</v>
      </c>
      <c r="N62" s="384" t="s">
        <v>1327</v>
      </c>
      <c r="O62" s="385" t="s">
        <v>1274</v>
      </c>
      <c r="P62" s="386"/>
      <c r="Q62" s="431" t="s">
        <v>170</v>
      </c>
      <c r="R62" s="386"/>
      <c r="S62" s="386"/>
    </row>
    <row r="63" spans="1:19" s="387" customFormat="1" hidden="1" x14ac:dyDescent="0.2">
      <c r="A63" s="388">
        <v>61</v>
      </c>
      <c r="B63" s="387" t="str">
        <f t="shared" si="0"/>
        <v>0111101</v>
      </c>
      <c r="C63" s="388" t="str">
        <f t="shared" si="1"/>
        <v>0</v>
      </c>
      <c r="D63" s="389" t="str">
        <f t="shared" si="2"/>
        <v>1</v>
      </c>
      <c r="E63" s="390" t="str">
        <f t="shared" si="3"/>
        <v>1</v>
      </c>
      <c r="F63" s="390" t="str">
        <f t="shared" si="4"/>
        <v>1</v>
      </c>
      <c r="G63" s="390" t="str">
        <f t="shared" si="5"/>
        <v>1</v>
      </c>
      <c r="H63" s="391" t="str">
        <f t="shared" si="6"/>
        <v>0</v>
      </c>
      <c r="I63" s="392" t="str">
        <f t="shared" si="7"/>
        <v>1</v>
      </c>
      <c r="J63" s="393" t="str">
        <f t="shared" si="8"/>
        <v>111</v>
      </c>
      <c r="K63" s="393" t="str">
        <f t="shared" si="9"/>
        <v>101</v>
      </c>
      <c r="L63" s="388" t="str">
        <f t="shared" si="10"/>
        <v>1111</v>
      </c>
      <c r="M63" s="518" t="s">
        <v>1273</v>
      </c>
      <c r="N63" s="394" t="s">
        <v>1327</v>
      </c>
      <c r="O63" s="395" t="s">
        <v>1274</v>
      </c>
      <c r="P63" s="386"/>
      <c r="Q63" s="431" t="s">
        <v>170</v>
      </c>
      <c r="R63" s="386"/>
      <c r="S63" s="386"/>
    </row>
    <row r="64" spans="1:19" s="387" customFormat="1" hidden="1" x14ac:dyDescent="0.2">
      <c r="A64" s="388">
        <v>62</v>
      </c>
      <c r="B64" s="387" t="str">
        <f t="shared" si="0"/>
        <v>0111110</v>
      </c>
      <c r="C64" s="388" t="str">
        <f t="shared" si="1"/>
        <v>0</v>
      </c>
      <c r="D64" s="389" t="str">
        <f t="shared" si="2"/>
        <v>1</v>
      </c>
      <c r="E64" s="390" t="str">
        <f t="shared" si="3"/>
        <v>1</v>
      </c>
      <c r="F64" s="390" t="str">
        <f t="shared" si="4"/>
        <v>1</v>
      </c>
      <c r="G64" s="390" t="str">
        <f t="shared" si="5"/>
        <v>1</v>
      </c>
      <c r="H64" s="391" t="str">
        <f t="shared" si="6"/>
        <v>1</v>
      </c>
      <c r="I64" s="392" t="str">
        <f t="shared" si="7"/>
        <v>0</v>
      </c>
      <c r="J64" s="393" t="str">
        <f t="shared" si="8"/>
        <v>111</v>
      </c>
      <c r="K64" s="393" t="str">
        <f t="shared" si="9"/>
        <v>110</v>
      </c>
      <c r="L64" s="388" t="str">
        <f t="shared" si="10"/>
        <v>1111</v>
      </c>
      <c r="M64" s="518" t="s">
        <v>1273</v>
      </c>
      <c r="N64" s="394" t="s">
        <v>1327</v>
      </c>
      <c r="O64" s="395" t="s">
        <v>1274</v>
      </c>
      <c r="P64" s="386"/>
      <c r="Q64" s="431" t="s">
        <v>170</v>
      </c>
      <c r="R64" s="386"/>
      <c r="S64" s="386"/>
    </row>
    <row r="65" spans="1:21" s="387" customFormat="1" hidden="1" x14ac:dyDescent="0.2">
      <c r="A65" s="396">
        <v>63</v>
      </c>
      <c r="B65" s="397" t="str">
        <f t="shared" si="0"/>
        <v>0111111</v>
      </c>
      <c r="C65" s="396" t="str">
        <f t="shared" si="1"/>
        <v>0</v>
      </c>
      <c r="D65" s="398" t="str">
        <f t="shared" si="2"/>
        <v>1</v>
      </c>
      <c r="E65" s="399" t="str">
        <f t="shared" si="3"/>
        <v>1</v>
      </c>
      <c r="F65" s="399" t="str">
        <f t="shared" si="4"/>
        <v>1</v>
      </c>
      <c r="G65" s="399" t="str">
        <f t="shared" si="5"/>
        <v>1</v>
      </c>
      <c r="H65" s="400" t="str">
        <f t="shared" si="6"/>
        <v>1</v>
      </c>
      <c r="I65" s="401" t="str">
        <f t="shared" si="7"/>
        <v>1</v>
      </c>
      <c r="J65" s="402" t="str">
        <f t="shared" si="8"/>
        <v>111</v>
      </c>
      <c r="K65" s="402" t="str">
        <f t="shared" si="9"/>
        <v>111</v>
      </c>
      <c r="L65" s="396" t="str">
        <f t="shared" si="10"/>
        <v>1111</v>
      </c>
      <c r="M65" s="519" t="s">
        <v>1273</v>
      </c>
      <c r="N65" s="403" t="s">
        <v>1327</v>
      </c>
      <c r="O65" s="404" t="s">
        <v>1274</v>
      </c>
      <c r="P65" s="386"/>
      <c r="Q65" s="431" t="s">
        <v>170</v>
      </c>
      <c r="R65" s="386"/>
      <c r="S65" s="386"/>
    </row>
    <row r="66" spans="1:21" customFormat="1" hidden="1" x14ac:dyDescent="0.2">
      <c r="A66" s="377">
        <v>64</v>
      </c>
      <c r="B66" s="378" t="str">
        <f t="shared" si="0"/>
        <v>1000000</v>
      </c>
      <c r="C66" s="377" t="str">
        <f t="shared" si="1"/>
        <v>1</v>
      </c>
      <c r="D66" s="379" t="str">
        <f t="shared" si="2"/>
        <v>0</v>
      </c>
      <c r="E66" s="380" t="str">
        <f t="shared" si="3"/>
        <v>0</v>
      </c>
      <c r="F66" s="380" t="str">
        <f t="shared" si="4"/>
        <v>0</v>
      </c>
      <c r="G66" s="381" t="str">
        <f t="shared" si="5"/>
        <v>0</v>
      </c>
      <c r="H66" s="381" t="str">
        <f t="shared" si="6"/>
        <v>0</v>
      </c>
      <c r="I66" s="382" t="str">
        <f t="shared" si="7"/>
        <v>0</v>
      </c>
      <c r="J66" s="377" t="str">
        <f t="shared" si="8"/>
        <v>000</v>
      </c>
      <c r="K66" s="383" t="str">
        <f t="shared" si="9"/>
        <v>000</v>
      </c>
      <c r="L66" s="383" t="str">
        <f t="shared" si="10"/>
        <v>0000</v>
      </c>
      <c r="M66" s="517" t="s">
        <v>1275</v>
      </c>
      <c r="N66" s="384" t="s">
        <v>1326</v>
      </c>
      <c r="O66" s="385" t="s">
        <v>1233</v>
      </c>
      <c r="P66" s="386"/>
      <c r="Q66" s="431" t="s">
        <v>170</v>
      </c>
      <c r="R66" s="386"/>
      <c r="S66" s="386"/>
    </row>
    <row r="67" spans="1:21" customFormat="1" hidden="1" x14ac:dyDescent="0.2">
      <c r="A67" s="388">
        <v>65</v>
      </c>
      <c r="B67" s="387" t="str">
        <f t="shared" ref="B67:B129" si="11">RIGHT("0000000"&amp;DEC2BIN(A67),7)</f>
        <v>1000001</v>
      </c>
      <c r="C67" s="388" t="str">
        <f t="shared" ref="C67:C129" si="12">MID(B67,1,1)</f>
        <v>1</v>
      </c>
      <c r="D67" s="389" t="str">
        <f t="shared" ref="D67:D129" si="13">MID(B67,2,1)</f>
        <v>0</v>
      </c>
      <c r="E67" s="390" t="str">
        <f t="shared" ref="E67:E129" si="14">MID(B67,3,1)</f>
        <v>0</v>
      </c>
      <c r="F67" s="390" t="str">
        <f t="shared" ref="F67:F129" si="15">MID(B67,4,1)</f>
        <v>0</v>
      </c>
      <c r="G67" s="391" t="str">
        <f t="shared" ref="G67:G129" si="16">MID(B67,5,1)</f>
        <v>0</v>
      </c>
      <c r="H67" s="391" t="str">
        <f t="shared" ref="H67:H129" si="17">MID(B67,6,1)</f>
        <v>0</v>
      </c>
      <c r="I67" s="392" t="str">
        <f t="shared" ref="I67:I129" si="18">MID(B67,7,1)</f>
        <v>1</v>
      </c>
      <c r="J67" s="388" t="str">
        <f t="shared" ref="J67:J129" si="19">_xlfn.CONCAT(D67:F67)</f>
        <v>000</v>
      </c>
      <c r="K67" s="393" t="str">
        <f t="shared" ref="K67:K129" si="20">_xlfn.CONCAT(G67:I67)</f>
        <v>001</v>
      </c>
      <c r="L67" s="393" t="str">
        <f t="shared" ref="L67:L129" si="21">_xlfn.CONCAT(D67:G67)</f>
        <v>0000</v>
      </c>
      <c r="M67" s="518" t="s">
        <v>1275</v>
      </c>
      <c r="N67" s="394" t="s">
        <v>1326</v>
      </c>
      <c r="O67" s="395" t="s">
        <v>1233</v>
      </c>
      <c r="P67" s="386"/>
      <c r="Q67" s="431" t="s">
        <v>170</v>
      </c>
      <c r="R67" s="386"/>
      <c r="S67" s="386"/>
    </row>
    <row r="68" spans="1:21" customFormat="1" hidden="1" x14ac:dyDescent="0.2">
      <c r="A68" s="388">
        <v>66</v>
      </c>
      <c r="B68" s="387" t="str">
        <f t="shared" si="11"/>
        <v>1000010</v>
      </c>
      <c r="C68" s="388" t="str">
        <f t="shared" si="12"/>
        <v>1</v>
      </c>
      <c r="D68" s="389" t="str">
        <f t="shared" si="13"/>
        <v>0</v>
      </c>
      <c r="E68" s="390" t="str">
        <f t="shared" si="14"/>
        <v>0</v>
      </c>
      <c r="F68" s="390" t="str">
        <f t="shared" si="15"/>
        <v>0</v>
      </c>
      <c r="G68" s="391" t="str">
        <f t="shared" si="16"/>
        <v>0</v>
      </c>
      <c r="H68" s="391" t="str">
        <f t="shared" si="17"/>
        <v>1</v>
      </c>
      <c r="I68" s="392" t="str">
        <f t="shared" si="18"/>
        <v>0</v>
      </c>
      <c r="J68" s="388" t="str">
        <f t="shared" si="19"/>
        <v>000</v>
      </c>
      <c r="K68" s="393" t="str">
        <f t="shared" si="20"/>
        <v>010</v>
      </c>
      <c r="L68" s="393" t="str">
        <f t="shared" si="21"/>
        <v>0000</v>
      </c>
      <c r="M68" s="518" t="s">
        <v>1275</v>
      </c>
      <c r="N68" s="394" t="s">
        <v>1326</v>
      </c>
      <c r="O68" s="395" t="s">
        <v>1233</v>
      </c>
      <c r="P68" s="386"/>
      <c r="Q68" s="431" t="s">
        <v>170</v>
      </c>
      <c r="R68" s="386"/>
      <c r="S68" s="386"/>
    </row>
    <row r="69" spans="1:21" customFormat="1" hidden="1" x14ac:dyDescent="0.2">
      <c r="A69" s="388">
        <v>67</v>
      </c>
      <c r="B69" s="387" t="str">
        <f t="shared" si="11"/>
        <v>1000011</v>
      </c>
      <c r="C69" s="388" t="str">
        <f t="shared" si="12"/>
        <v>1</v>
      </c>
      <c r="D69" s="389" t="str">
        <f t="shared" si="13"/>
        <v>0</v>
      </c>
      <c r="E69" s="390" t="str">
        <f t="shared" si="14"/>
        <v>0</v>
      </c>
      <c r="F69" s="390" t="str">
        <f t="shared" si="15"/>
        <v>0</v>
      </c>
      <c r="G69" s="391" t="str">
        <f t="shared" si="16"/>
        <v>0</v>
      </c>
      <c r="H69" s="391" t="str">
        <f t="shared" si="17"/>
        <v>1</v>
      </c>
      <c r="I69" s="392" t="str">
        <f t="shared" si="18"/>
        <v>1</v>
      </c>
      <c r="J69" s="388" t="str">
        <f t="shared" si="19"/>
        <v>000</v>
      </c>
      <c r="K69" s="393" t="str">
        <f t="shared" si="20"/>
        <v>011</v>
      </c>
      <c r="L69" s="393" t="str">
        <f t="shared" si="21"/>
        <v>0000</v>
      </c>
      <c r="M69" s="518" t="s">
        <v>1275</v>
      </c>
      <c r="N69" s="394" t="s">
        <v>1326</v>
      </c>
      <c r="O69" s="395" t="s">
        <v>1233</v>
      </c>
      <c r="P69" s="386"/>
      <c r="Q69" s="431" t="s">
        <v>170</v>
      </c>
      <c r="R69" s="386"/>
      <c r="S69" s="386"/>
    </row>
    <row r="70" spans="1:21" customFormat="1" hidden="1" x14ac:dyDescent="0.2">
      <c r="A70" s="388">
        <v>68</v>
      </c>
      <c r="B70" s="387" t="str">
        <f t="shared" si="11"/>
        <v>1000100</v>
      </c>
      <c r="C70" s="388" t="str">
        <f t="shared" si="12"/>
        <v>1</v>
      </c>
      <c r="D70" s="389" t="str">
        <f t="shared" si="13"/>
        <v>0</v>
      </c>
      <c r="E70" s="390" t="str">
        <f t="shared" si="14"/>
        <v>0</v>
      </c>
      <c r="F70" s="390" t="str">
        <f t="shared" si="15"/>
        <v>0</v>
      </c>
      <c r="G70" s="391" t="str">
        <f t="shared" si="16"/>
        <v>1</v>
      </c>
      <c r="H70" s="391" t="str">
        <f t="shared" si="17"/>
        <v>0</v>
      </c>
      <c r="I70" s="392" t="str">
        <f t="shared" si="18"/>
        <v>0</v>
      </c>
      <c r="J70" s="388" t="str">
        <f t="shared" si="19"/>
        <v>000</v>
      </c>
      <c r="K70" s="393" t="str">
        <f t="shared" si="20"/>
        <v>100</v>
      </c>
      <c r="L70" s="393" t="str">
        <f t="shared" si="21"/>
        <v>0001</v>
      </c>
      <c r="M70" s="518" t="s">
        <v>1275</v>
      </c>
      <c r="N70" s="394" t="s">
        <v>1326</v>
      </c>
      <c r="O70" s="395" t="s">
        <v>1233</v>
      </c>
      <c r="P70" s="386"/>
      <c r="Q70" s="431" t="s">
        <v>170</v>
      </c>
      <c r="R70" s="386"/>
      <c r="S70" s="386"/>
    </row>
    <row r="71" spans="1:21" customFormat="1" hidden="1" x14ac:dyDescent="0.2">
      <c r="A71" s="388">
        <v>69</v>
      </c>
      <c r="B71" s="387" t="str">
        <f t="shared" si="11"/>
        <v>1000101</v>
      </c>
      <c r="C71" s="388" t="str">
        <f t="shared" si="12"/>
        <v>1</v>
      </c>
      <c r="D71" s="389" t="str">
        <f t="shared" si="13"/>
        <v>0</v>
      </c>
      <c r="E71" s="390" t="str">
        <f t="shared" si="14"/>
        <v>0</v>
      </c>
      <c r="F71" s="390" t="str">
        <f t="shared" si="15"/>
        <v>0</v>
      </c>
      <c r="G71" s="391" t="str">
        <f t="shared" si="16"/>
        <v>1</v>
      </c>
      <c r="H71" s="391" t="str">
        <f t="shared" si="17"/>
        <v>0</v>
      </c>
      <c r="I71" s="392" t="str">
        <f t="shared" si="18"/>
        <v>1</v>
      </c>
      <c r="J71" s="388" t="str">
        <f t="shared" si="19"/>
        <v>000</v>
      </c>
      <c r="K71" s="393" t="str">
        <f t="shared" si="20"/>
        <v>101</v>
      </c>
      <c r="L71" s="393" t="str">
        <f t="shared" si="21"/>
        <v>0001</v>
      </c>
      <c r="M71" s="518" t="s">
        <v>1275</v>
      </c>
      <c r="N71" s="394" t="s">
        <v>1326</v>
      </c>
      <c r="O71" s="395" t="s">
        <v>1233</v>
      </c>
      <c r="P71" s="386"/>
      <c r="Q71" s="431" t="s">
        <v>170</v>
      </c>
      <c r="R71" s="386"/>
      <c r="S71" s="386"/>
    </row>
    <row r="72" spans="1:21" customFormat="1" hidden="1" x14ac:dyDescent="0.2">
      <c r="A72" s="388">
        <v>70</v>
      </c>
      <c r="B72" s="387" t="str">
        <f t="shared" si="11"/>
        <v>1000110</v>
      </c>
      <c r="C72" s="388" t="str">
        <f t="shared" si="12"/>
        <v>1</v>
      </c>
      <c r="D72" s="389" t="str">
        <f t="shared" si="13"/>
        <v>0</v>
      </c>
      <c r="E72" s="390" t="str">
        <f t="shared" si="14"/>
        <v>0</v>
      </c>
      <c r="F72" s="390" t="str">
        <f t="shared" si="15"/>
        <v>0</v>
      </c>
      <c r="G72" s="391" t="str">
        <f t="shared" si="16"/>
        <v>1</v>
      </c>
      <c r="H72" s="391" t="str">
        <f t="shared" si="17"/>
        <v>1</v>
      </c>
      <c r="I72" s="392" t="str">
        <f t="shared" si="18"/>
        <v>0</v>
      </c>
      <c r="J72" s="388" t="str">
        <f t="shared" si="19"/>
        <v>000</v>
      </c>
      <c r="K72" s="393" t="str">
        <f t="shared" si="20"/>
        <v>110</v>
      </c>
      <c r="L72" s="393" t="str">
        <f t="shared" si="21"/>
        <v>0001</v>
      </c>
      <c r="M72" s="518" t="s">
        <v>1275</v>
      </c>
      <c r="N72" s="394" t="s">
        <v>1326</v>
      </c>
      <c r="O72" s="395" t="s">
        <v>1233</v>
      </c>
      <c r="P72" s="386"/>
      <c r="Q72" s="431" t="s">
        <v>170</v>
      </c>
      <c r="R72" s="386"/>
      <c r="S72" s="386"/>
    </row>
    <row r="73" spans="1:21" customFormat="1" hidden="1" x14ac:dyDescent="0.2">
      <c r="A73" s="396">
        <v>71</v>
      </c>
      <c r="B73" s="397" t="str">
        <f t="shared" si="11"/>
        <v>1000111</v>
      </c>
      <c r="C73" s="396" t="str">
        <f t="shared" si="12"/>
        <v>1</v>
      </c>
      <c r="D73" s="398" t="str">
        <f t="shared" si="13"/>
        <v>0</v>
      </c>
      <c r="E73" s="399" t="str">
        <f t="shared" si="14"/>
        <v>0</v>
      </c>
      <c r="F73" s="399" t="str">
        <f t="shared" si="15"/>
        <v>0</v>
      </c>
      <c r="G73" s="400" t="str">
        <f t="shared" si="16"/>
        <v>1</v>
      </c>
      <c r="H73" s="400" t="str">
        <f t="shared" si="17"/>
        <v>1</v>
      </c>
      <c r="I73" s="401" t="str">
        <f t="shared" si="18"/>
        <v>1</v>
      </c>
      <c r="J73" s="396" t="str">
        <f t="shared" si="19"/>
        <v>000</v>
      </c>
      <c r="K73" s="402" t="str">
        <f t="shared" si="20"/>
        <v>111</v>
      </c>
      <c r="L73" s="402" t="str">
        <f t="shared" si="21"/>
        <v>0001</v>
      </c>
      <c r="M73" s="519" t="s">
        <v>1275</v>
      </c>
      <c r="N73" s="403" t="s">
        <v>1326</v>
      </c>
      <c r="O73" s="404" t="s">
        <v>1233</v>
      </c>
      <c r="P73" s="386"/>
      <c r="Q73" s="431" t="s">
        <v>170</v>
      </c>
      <c r="R73" s="386"/>
      <c r="S73" s="386"/>
    </row>
    <row r="74" spans="1:21" s="350" customFormat="1" x14ac:dyDescent="0.2">
      <c r="A74" s="370">
        <v>72</v>
      </c>
      <c r="B74" s="405" t="str">
        <f t="shared" si="11"/>
        <v>1001000</v>
      </c>
      <c r="C74" s="370" t="str">
        <f t="shared" si="12"/>
        <v>1</v>
      </c>
      <c r="D74" s="372" t="str">
        <f t="shared" si="13"/>
        <v>0</v>
      </c>
      <c r="E74" s="373" t="str">
        <f t="shared" si="14"/>
        <v>0</v>
      </c>
      <c r="F74" s="373" t="str">
        <f t="shared" si="15"/>
        <v>1</v>
      </c>
      <c r="G74" s="406" t="str">
        <f t="shared" si="16"/>
        <v>0</v>
      </c>
      <c r="H74" s="406" t="str">
        <f t="shared" si="17"/>
        <v>0</v>
      </c>
      <c r="I74" s="407" t="str">
        <f t="shared" si="18"/>
        <v>0</v>
      </c>
      <c r="J74" s="370" t="str">
        <f t="shared" si="19"/>
        <v>001</v>
      </c>
      <c r="K74" s="408" t="str">
        <f t="shared" si="20"/>
        <v>000</v>
      </c>
      <c r="L74" s="408" t="str">
        <f t="shared" si="21"/>
        <v>0010</v>
      </c>
      <c r="M74" s="409" t="s">
        <v>1276</v>
      </c>
      <c r="N74" s="410" t="s">
        <v>1326</v>
      </c>
      <c r="O74" s="411" t="s">
        <v>1277</v>
      </c>
      <c r="P74" s="469" t="s">
        <v>1317</v>
      </c>
      <c r="Q74" s="412" t="s">
        <v>203</v>
      </c>
      <c r="R74" s="412" t="s">
        <v>1278</v>
      </c>
      <c r="S74" s="412" t="s">
        <v>1279</v>
      </c>
      <c r="T74" s="349" t="s">
        <v>1280</v>
      </c>
      <c r="U74" s="412" t="s">
        <v>1281</v>
      </c>
    </row>
    <row r="75" spans="1:21" s="350" customFormat="1" x14ac:dyDescent="0.2">
      <c r="A75" s="413">
        <v>73</v>
      </c>
      <c r="B75" s="371" t="str">
        <f t="shared" si="11"/>
        <v>1001001</v>
      </c>
      <c r="C75" s="413" t="str">
        <f t="shared" si="12"/>
        <v>1</v>
      </c>
      <c r="D75" s="414" t="str">
        <f t="shared" si="13"/>
        <v>0</v>
      </c>
      <c r="E75" s="415" t="str">
        <f t="shared" si="14"/>
        <v>0</v>
      </c>
      <c r="F75" s="415" t="str">
        <f t="shared" si="15"/>
        <v>1</v>
      </c>
      <c r="G75" s="416" t="str">
        <f t="shared" si="16"/>
        <v>0</v>
      </c>
      <c r="H75" s="416" t="str">
        <f t="shared" si="17"/>
        <v>0</v>
      </c>
      <c r="I75" s="417" t="str">
        <f t="shared" si="18"/>
        <v>1</v>
      </c>
      <c r="J75" s="413" t="str">
        <f t="shared" si="19"/>
        <v>001</v>
      </c>
      <c r="K75" s="418" t="str">
        <f t="shared" si="20"/>
        <v>001</v>
      </c>
      <c r="L75" s="418" t="str">
        <f t="shared" si="21"/>
        <v>0010</v>
      </c>
      <c r="M75" s="412" t="s">
        <v>1276</v>
      </c>
      <c r="N75" s="419" t="s">
        <v>1326</v>
      </c>
      <c r="O75" s="420" t="s">
        <v>1277</v>
      </c>
      <c r="P75" s="469" t="s">
        <v>1317</v>
      </c>
      <c r="Q75" s="412" t="s">
        <v>203</v>
      </c>
      <c r="R75" s="412" t="s">
        <v>1278</v>
      </c>
      <c r="S75" s="412" t="s">
        <v>1279</v>
      </c>
      <c r="T75" s="349" t="s">
        <v>1280</v>
      </c>
      <c r="U75" s="412" t="s">
        <v>1281</v>
      </c>
    </row>
    <row r="76" spans="1:21" s="350" customFormat="1" x14ac:dyDescent="0.2">
      <c r="A76" s="413">
        <v>74</v>
      </c>
      <c r="B76" s="371" t="str">
        <f t="shared" si="11"/>
        <v>1001010</v>
      </c>
      <c r="C76" s="413" t="str">
        <f t="shared" si="12"/>
        <v>1</v>
      </c>
      <c r="D76" s="414" t="str">
        <f t="shared" si="13"/>
        <v>0</v>
      </c>
      <c r="E76" s="415" t="str">
        <f t="shared" si="14"/>
        <v>0</v>
      </c>
      <c r="F76" s="415" t="str">
        <f t="shared" si="15"/>
        <v>1</v>
      </c>
      <c r="G76" s="416" t="str">
        <f t="shared" si="16"/>
        <v>0</v>
      </c>
      <c r="H76" s="416" t="str">
        <f t="shared" si="17"/>
        <v>1</v>
      </c>
      <c r="I76" s="417" t="str">
        <f t="shared" si="18"/>
        <v>0</v>
      </c>
      <c r="J76" s="413" t="str">
        <f t="shared" si="19"/>
        <v>001</v>
      </c>
      <c r="K76" s="418" t="str">
        <f t="shared" si="20"/>
        <v>010</v>
      </c>
      <c r="L76" s="418" t="str">
        <f t="shared" si="21"/>
        <v>0010</v>
      </c>
      <c r="M76" s="412" t="s">
        <v>1276</v>
      </c>
      <c r="N76" s="419" t="s">
        <v>1326</v>
      </c>
      <c r="O76" s="420" t="s">
        <v>1277</v>
      </c>
      <c r="P76" s="469" t="s">
        <v>1317</v>
      </c>
      <c r="Q76" s="412" t="s">
        <v>203</v>
      </c>
      <c r="R76" s="412" t="s">
        <v>1278</v>
      </c>
      <c r="S76" s="412" t="s">
        <v>1279</v>
      </c>
      <c r="T76" s="349" t="s">
        <v>1280</v>
      </c>
      <c r="U76" s="412" t="s">
        <v>1281</v>
      </c>
    </row>
    <row r="77" spans="1:21" s="350" customFormat="1" x14ac:dyDescent="0.2">
      <c r="A77" s="413">
        <v>75</v>
      </c>
      <c r="B77" s="371" t="str">
        <f t="shared" si="11"/>
        <v>1001011</v>
      </c>
      <c r="C77" s="413" t="str">
        <f t="shared" si="12"/>
        <v>1</v>
      </c>
      <c r="D77" s="414" t="str">
        <f t="shared" si="13"/>
        <v>0</v>
      </c>
      <c r="E77" s="415" t="str">
        <f t="shared" si="14"/>
        <v>0</v>
      </c>
      <c r="F77" s="415" t="str">
        <f t="shared" si="15"/>
        <v>1</v>
      </c>
      <c r="G77" s="416" t="str">
        <f t="shared" si="16"/>
        <v>0</v>
      </c>
      <c r="H77" s="416" t="str">
        <f t="shared" si="17"/>
        <v>1</v>
      </c>
      <c r="I77" s="417" t="str">
        <f t="shared" si="18"/>
        <v>1</v>
      </c>
      <c r="J77" s="413" t="str">
        <f t="shared" si="19"/>
        <v>001</v>
      </c>
      <c r="K77" s="418" t="str">
        <f t="shared" si="20"/>
        <v>011</v>
      </c>
      <c r="L77" s="418" t="str">
        <f t="shared" si="21"/>
        <v>0010</v>
      </c>
      <c r="M77" s="412" t="s">
        <v>1276</v>
      </c>
      <c r="N77" s="419" t="s">
        <v>1326</v>
      </c>
      <c r="O77" s="420" t="s">
        <v>1277</v>
      </c>
      <c r="P77" s="469" t="s">
        <v>1317</v>
      </c>
      <c r="Q77" s="412" t="s">
        <v>203</v>
      </c>
      <c r="R77" s="412" t="s">
        <v>1278</v>
      </c>
      <c r="S77" s="412" t="s">
        <v>1279</v>
      </c>
      <c r="T77" s="349" t="s">
        <v>1280</v>
      </c>
      <c r="U77" s="412" t="s">
        <v>1281</v>
      </c>
    </row>
    <row r="78" spans="1:21" s="350" customFormat="1" x14ac:dyDescent="0.2">
      <c r="A78" s="413">
        <v>76</v>
      </c>
      <c r="B78" s="371" t="str">
        <f t="shared" si="11"/>
        <v>1001100</v>
      </c>
      <c r="C78" s="413" t="str">
        <f t="shared" si="12"/>
        <v>1</v>
      </c>
      <c r="D78" s="414" t="str">
        <f t="shared" si="13"/>
        <v>0</v>
      </c>
      <c r="E78" s="415" t="str">
        <f t="shared" si="14"/>
        <v>0</v>
      </c>
      <c r="F78" s="415" t="str">
        <f t="shared" si="15"/>
        <v>1</v>
      </c>
      <c r="G78" s="416" t="str">
        <f t="shared" si="16"/>
        <v>1</v>
      </c>
      <c r="H78" s="416" t="str">
        <f t="shared" si="17"/>
        <v>0</v>
      </c>
      <c r="I78" s="417" t="str">
        <f t="shared" si="18"/>
        <v>0</v>
      </c>
      <c r="J78" s="413" t="str">
        <f t="shared" si="19"/>
        <v>001</v>
      </c>
      <c r="K78" s="418" t="str">
        <f t="shared" si="20"/>
        <v>100</v>
      </c>
      <c r="L78" s="418" t="str">
        <f t="shared" si="21"/>
        <v>0011</v>
      </c>
      <c r="M78" s="412" t="s">
        <v>1276</v>
      </c>
      <c r="N78" s="419" t="s">
        <v>1326</v>
      </c>
      <c r="O78" s="420" t="s">
        <v>1277</v>
      </c>
      <c r="P78" s="469" t="s">
        <v>1317</v>
      </c>
      <c r="Q78" s="412" t="s">
        <v>203</v>
      </c>
      <c r="R78" s="412" t="s">
        <v>1278</v>
      </c>
      <c r="S78" s="412" t="s">
        <v>1279</v>
      </c>
      <c r="T78" s="349" t="s">
        <v>1280</v>
      </c>
      <c r="U78" s="412" t="s">
        <v>1281</v>
      </c>
    </row>
    <row r="79" spans="1:21" s="350" customFormat="1" x14ac:dyDescent="0.2">
      <c r="A79" s="413">
        <v>77</v>
      </c>
      <c r="B79" s="371" t="str">
        <f t="shared" si="11"/>
        <v>1001101</v>
      </c>
      <c r="C79" s="413" t="str">
        <f t="shared" si="12"/>
        <v>1</v>
      </c>
      <c r="D79" s="414" t="str">
        <f t="shared" si="13"/>
        <v>0</v>
      </c>
      <c r="E79" s="415" t="str">
        <f t="shared" si="14"/>
        <v>0</v>
      </c>
      <c r="F79" s="415" t="str">
        <f t="shared" si="15"/>
        <v>1</v>
      </c>
      <c r="G79" s="416" t="str">
        <f t="shared" si="16"/>
        <v>1</v>
      </c>
      <c r="H79" s="416" t="str">
        <f t="shared" si="17"/>
        <v>0</v>
      </c>
      <c r="I79" s="417" t="str">
        <f t="shared" si="18"/>
        <v>1</v>
      </c>
      <c r="J79" s="413" t="str">
        <f t="shared" si="19"/>
        <v>001</v>
      </c>
      <c r="K79" s="418" t="str">
        <f t="shared" si="20"/>
        <v>101</v>
      </c>
      <c r="L79" s="418" t="str">
        <f t="shared" si="21"/>
        <v>0011</v>
      </c>
      <c r="M79" s="412" t="s">
        <v>1276</v>
      </c>
      <c r="N79" s="419" t="s">
        <v>1326</v>
      </c>
      <c r="O79" s="420" t="s">
        <v>1277</v>
      </c>
      <c r="P79" s="469" t="s">
        <v>1317</v>
      </c>
      <c r="Q79" s="412" t="s">
        <v>203</v>
      </c>
      <c r="R79" s="412" t="s">
        <v>1278</v>
      </c>
      <c r="S79" s="412" t="s">
        <v>1279</v>
      </c>
      <c r="T79" s="349" t="s">
        <v>1280</v>
      </c>
      <c r="U79" s="412" t="s">
        <v>1281</v>
      </c>
    </row>
    <row r="80" spans="1:21" s="350" customFormat="1" x14ac:dyDescent="0.2">
      <c r="A80" s="413">
        <v>78</v>
      </c>
      <c r="B80" s="371" t="str">
        <f t="shared" si="11"/>
        <v>1001110</v>
      </c>
      <c r="C80" s="413" t="str">
        <f t="shared" si="12"/>
        <v>1</v>
      </c>
      <c r="D80" s="414" t="str">
        <f t="shared" si="13"/>
        <v>0</v>
      </c>
      <c r="E80" s="415" t="str">
        <f t="shared" si="14"/>
        <v>0</v>
      </c>
      <c r="F80" s="415" t="str">
        <f t="shared" si="15"/>
        <v>1</v>
      </c>
      <c r="G80" s="416" t="str">
        <f t="shared" si="16"/>
        <v>1</v>
      </c>
      <c r="H80" s="416" t="str">
        <f t="shared" si="17"/>
        <v>1</v>
      </c>
      <c r="I80" s="417" t="str">
        <f t="shared" si="18"/>
        <v>0</v>
      </c>
      <c r="J80" s="413" t="str">
        <f t="shared" si="19"/>
        <v>001</v>
      </c>
      <c r="K80" s="418" t="str">
        <f t="shared" si="20"/>
        <v>110</v>
      </c>
      <c r="L80" s="418" t="str">
        <f t="shared" si="21"/>
        <v>0011</v>
      </c>
      <c r="M80" s="412" t="s">
        <v>1276</v>
      </c>
      <c r="N80" s="419" t="s">
        <v>1326</v>
      </c>
      <c r="O80" s="420" t="s">
        <v>1277</v>
      </c>
      <c r="P80" s="469" t="s">
        <v>1317</v>
      </c>
      <c r="Q80" s="412" t="s">
        <v>203</v>
      </c>
      <c r="R80" s="412" t="s">
        <v>1278</v>
      </c>
      <c r="S80" s="412" t="s">
        <v>1279</v>
      </c>
      <c r="T80" s="349" t="s">
        <v>1280</v>
      </c>
      <c r="U80" s="412" t="s">
        <v>1281</v>
      </c>
    </row>
    <row r="81" spans="1:21" s="350" customFormat="1" x14ac:dyDescent="0.2">
      <c r="A81" s="421">
        <v>79</v>
      </c>
      <c r="B81" s="422" t="str">
        <f t="shared" si="11"/>
        <v>1001111</v>
      </c>
      <c r="C81" s="421" t="str">
        <f t="shared" si="12"/>
        <v>1</v>
      </c>
      <c r="D81" s="423" t="str">
        <f t="shared" si="13"/>
        <v>0</v>
      </c>
      <c r="E81" s="424" t="str">
        <f t="shared" si="14"/>
        <v>0</v>
      </c>
      <c r="F81" s="424" t="str">
        <f t="shared" si="15"/>
        <v>1</v>
      </c>
      <c r="G81" s="425" t="str">
        <f t="shared" si="16"/>
        <v>1</v>
      </c>
      <c r="H81" s="425" t="str">
        <f t="shared" si="17"/>
        <v>1</v>
      </c>
      <c r="I81" s="426" t="str">
        <f t="shared" si="18"/>
        <v>1</v>
      </c>
      <c r="J81" s="421" t="str">
        <f t="shared" si="19"/>
        <v>001</v>
      </c>
      <c r="K81" s="427" t="str">
        <f t="shared" si="20"/>
        <v>111</v>
      </c>
      <c r="L81" s="427" t="str">
        <f t="shared" si="21"/>
        <v>0011</v>
      </c>
      <c r="M81" s="428" t="s">
        <v>1276</v>
      </c>
      <c r="N81" s="429" t="s">
        <v>1326</v>
      </c>
      <c r="O81" s="430" t="s">
        <v>1277</v>
      </c>
      <c r="P81" s="469" t="s">
        <v>1317</v>
      </c>
      <c r="Q81" s="412" t="s">
        <v>203</v>
      </c>
      <c r="R81" s="412" t="s">
        <v>1278</v>
      </c>
      <c r="S81" s="412" t="s">
        <v>1279</v>
      </c>
      <c r="T81" s="349" t="s">
        <v>1280</v>
      </c>
      <c r="U81" s="412" t="s">
        <v>1281</v>
      </c>
    </row>
    <row r="82" spans="1:21" customFormat="1" hidden="1" x14ac:dyDescent="0.2">
      <c r="A82" s="377">
        <v>80</v>
      </c>
      <c r="B82" s="378" t="str">
        <f t="shared" si="11"/>
        <v>1010000</v>
      </c>
      <c r="C82" s="377" t="str">
        <f t="shared" si="12"/>
        <v>1</v>
      </c>
      <c r="D82" s="379" t="str">
        <f t="shared" si="13"/>
        <v>0</v>
      </c>
      <c r="E82" s="380" t="str">
        <f t="shared" si="14"/>
        <v>1</v>
      </c>
      <c r="F82" s="380" t="str">
        <f t="shared" si="15"/>
        <v>0</v>
      </c>
      <c r="G82" s="381" t="str">
        <f t="shared" si="16"/>
        <v>0</v>
      </c>
      <c r="H82" s="381" t="str">
        <f t="shared" si="17"/>
        <v>0</v>
      </c>
      <c r="I82" s="382" t="str">
        <f t="shared" si="18"/>
        <v>0</v>
      </c>
      <c r="J82" s="377" t="str">
        <f t="shared" si="19"/>
        <v>010</v>
      </c>
      <c r="K82" s="383" t="str">
        <f t="shared" si="20"/>
        <v>000</v>
      </c>
      <c r="L82" s="383" t="str">
        <f t="shared" si="21"/>
        <v>0100</v>
      </c>
      <c r="M82" s="517" t="s">
        <v>1282</v>
      </c>
      <c r="N82" s="384" t="s">
        <v>1326</v>
      </c>
      <c r="O82" s="385" t="s">
        <v>1283</v>
      </c>
      <c r="P82" s="386"/>
      <c r="Q82" s="431" t="s">
        <v>170</v>
      </c>
      <c r="R82" s="386"/>
      <c r="S82" s="386"/>
    </row>
    <row r="83" spans="1:21" customFormat="1" hidden="1" x14ac:dyDescent="0.2">
      <c r="A83" s="388">
        <v>81</v>
      </c>
      <c r="B83" s="387" t="str">
        <f t="shared" si="11"/>
        <v>1010001</v>
      </c>
      <c r="C83" s="388" t="str">
        <f t="shared" si="12"/>
        <v>1</v>
      </c>
      <c r="D83" s="389" t="str">
        <f t="shared" si="13"/>
        <v>0</v>
      </c>
      <c r="E83" s="390" t="str">
        <f t="shared" si="14"/>
        <v>1</v>
      </c>
      <c r="F83" s="390" t="str">
        <f t="shared" si="15"/>
        <v>0</v>
      </c>
      <c r="G83" s="391" t="str">
        <f t="shared" si="16"/>
        <v>0</v>
      </c>
      <c r="H83" s="391" t="str">
        <f t="shared" si="17"/>
        <v>0</v>
      </c>
      <c r="I83" s="392" t="str">
        <f t="shared" si="18"/>
        <v>1</v>
      </c>
      <c r="J83" s="388" t="str">
        <f t="shared" si="19"/>
        <v>010</v>
      </c>
      <c r="K83" s="393" t="str">
        <f t="shared" si="20"/>
        <v>001</v>
      </c>
      <c r="L83" s="393" t="str">
        <f t="shared" si="21"/>
        <v>0100</v>
      </c>
      <c r="M83" s="518" t="s">
        <v>1282</v>
      </c>
      <c r="N83" s="394" t="s">
        <v>1326</v>
      </c>
      <c r="O83" s="395" t="s">
        <v>1283</v>
      </c>
      <c r="P83" s="386"/>
      <c r="Q83" s="431" t="s">
        <v>170</v>
      </c>
      <c r="R83" s="386"/>
      <c r="S83" s="386"/>
    </row>
    <row r="84" spans="1:21" customFormat="1" hidden="1" x14ac:dyDescent="0.2">
      <c r="A84" s="388">
        <v>82</v>
      </c>
      <c r="B84" s="387" t="str">
        <f t="shared" si="11"/>
        <v>1010010</v>
      </c>
      <c r="C84" s="388" t="str">
        <f t="shared" si="12"/>
        <v>1</v>
      </c>
      <c r="D84" s="389" t="str">
        <f t="shared" si="13"/>
        <v>0</v>
      </c>
      <c r="E84" s="390" t="str">
        <f t="shared" si="14"/>
        <v>1</v>
      </c>
      <c r="F84" s="390" t="str">
        <f t="shared" si="15"/>
        <v>0</v>
      </c>
      <c r="G84" s="391" t="str">
        <f t="shared" si="16"/>
        <v>0</v>
      </c>
      <c r="H84" s="391" t="str">
        <f t="shared" si="17"/>
        <v>1</v>
      </c>
      <c r="I84" s="392" t="str">
        <f t="shared" si="18"/>
        <v>0</v>
      </c>
      <c r="J84" s="388" t="str">
        <f t="shared" si="19"/>
        <v>010</v>
      </c>
      <c r="K84" s="393" t="str">
        <f t="shared" si="20"/>
        <v>010</v>
      </c>
      <c r="L84" s="393" t="str">
        <f t="shared" si="21"/>
        <v>0100</v>
      </c>
      <c r="M84" s="518" t="s">
        <v>1282</v>
      </c>
      <c r="N84" s="394" t="s">
        <v>1326</v>
      </c>
      <c r="O84" s="395" t="s">
        <v>1283</v>
      </c>
      <c r="P84" s="386"/>
      <c r="Q84" s="431" t="s">
        <v>170</v>
      </c>
      <c r="R84" s="386"/>
      <c r="S84" s="386"/>
    </row>
    <row r="85" spans="1:21" customFormat="1" hidden="1" x14ac:dyDescent="0.2">
      <c r="A85" s="388">
        <v>83</v>
      </c>
      <c r="B85" s="387" t="str">
        <f t="shared" si="11"/>
        <v>1010011</v>
      </c>
      <c r="C85" s="388" t="str">
        <f t="shared" si="12"/>
        <v>1</v>
      </c>
      <c r="D85" s="389" t="str">
        <f t="shared" si="13"/>
        <v>0</v>
      </c>
      <c r="E85" s="390" t="str">
        <f t="shared" si="14"/>
        <v>1</v>
      </c>
      <c r="F85" s="390" t="str">
        <f t="shared" si="15"/>
        <v>0</v>
      </c>
      <c r="G85" s="391" t="str">
        <f t="shared" si="16"/>
        <v>0</v>
      </c>
      <c r="H85" s="391" t="str">
        <f t="shared" si="17"/>
        <v>1</v>
      </c>
      <c r="I85" s="392" t="str">
        <f t="shared" si="18"/>
        <v>1</v>
      </c>
      <c r="J85" s="388" t="str">
        <f t="shared" si="19"/>
        <v>010</v>
      </c>
      <c r="K85" s="393" t="str">
        <f t="shared" si="20"/>
        <v>011</v>
      </c>
      <c r="L85" s="393" t="str">
        <f t="shared" si="21"/>
        <v>0100</v>
      </c>
      <c r="M85" s="518" t="s">
        <v>1282</v>
      </c>
      <c r="N85" s="394" t="s">
        <v>1326</v>
      </c>
      <c r="O85" s="395" t="s">
        <v>1283</v>
      </c>
      <c r="P85" s="386"/>
      <c r="Q85" s="431" t="s">
        <v>170</v>
      </c>
      <c r="R85" s="386"/>
      <c r="S85" s="386"/>
    </row>
    <row r="86" spans="1:21" customFormat="1" hidden="1" x14ac:dyDescent="0.2">
      <c r="A86" s="388">
        <v>84</v>
      </c>
      <c r="B86" s="387" t="str">
        <f t="shared" si="11"/>
        <v>1010100</v>
      </c>
      <c r="C86" s="388" t="str">
        <f t="shared" si="12"/>
        <v>1</v>
      </c>
      <c r="D86" s="389" t="str">
        <f t="shared" si="13"/>
        <v>0</v>
      </c>
      <c r="E86" s="390" t="str">
        <f t="shared" si="14"/>
        <v>1</v>
      </c>
      <c r="F86" s="390" t="str">
        <f t="shared" si="15"/>
        <v>0</v>
      </c>
      <c r="G86" s="391" t="str">
        <f t="shared" si="16"/>
        <v>1</v>
      </c>
      <c r="H86" s="391" t="str">
        <f t="shared" si="17"/>
        <v>0</v>
      </c>
      <c r="I86" s="392" t="str">
        <f t="shared" si="18"/>
        <v>0</v>
      </c>
      <c r="J86" s="388" t="str">
        <f t="shared" si="19"/>
        <v>010</v>
      </c>
      <c r="K86" s="393" t="str">
        <f t="shared" si="20"/>
        <v>100</v>
      </c>
      <c r="L86" s="393" t="str">
        <f t="shared" si="21"/>
        <v>0101</v>
      </c>
      <c r="M86" s="518" t="s">
        <v>1282</v>
      </c>
      <c r="N86" s="394" t="s">
        <v>1326</v>
      </c>
      <c r="O86" s="395" t="s">
        <v>1283</v>
      </c>
      <c r="P86" s="386"/>
      <c r="Q86" s="431" t="s">
        <v>170</v>
      </c>
      <c r="R86" s="386"/>
      <c r="S86" s="386"/>
    </row>
    <row r="87" spans="1:21" customFormat="1" hidden="1" x14ac:dyDescent="0.2">
      <c r="A87" s="388">
        <v>85</v>
      </c>
      <c r="B87" s="387" t="str">
        <f t="shared" si="11"/>
        <v>1010101</v>
      </c>
      <c r="C87" s="388" t="str">
        <f t="shared" si="12"/>
        <v>1</v>
      </c>
      <c r="D87" s="389" t="str">
        <f t="shared" si="13"/>
        <v>0</v>
      </c>
      <c r="E87" s="390" t="str">
        <f t="shared" si="14"/>
        <v>1</v>
      </c>
      <c r="F87" s="390" t="str">
        <f t="shared" si="15"/>
        <v>0</v>
      </c>
      <c r="G87" s="391" t="str">
        <f t="shared" si="16"/>
        <v>1</v>
      </c>
      <c r="H87" s="391" t="str">
        <f t="shared" si="17"/>
        <v>0</v>
      </c>
      <c r="I87" s="392" t="str">
        <f t="shared" si="18"/>
        <v>1</v>
      </c>
      <c r="J87" s="388" t="str">
        <f t="shared" si="19"/>
        <v>010</v>
      </c>
      <c r="K87" s="393" t="str">
        <f t="shared" si="20"/>
        <v>101</v>
      </c>
      <c r="L87" s="393" t="str">
        <f t="shared" si="21"/>
        <v>0101</v>
      </c>
      <c r="M87" s="518" t="s">
        <v>1282</v>
      </c>
      <c r="N87" s="394" t="s">
        <v>1326</v>
      </c>
      <c r="O87" s="395" t="s">
        <v>1283</v>
      </c>
      <c r="P87" s="386"/>
      <c r="Q87" s="431" t="s">
        <v>170</v>
      </c>
      <c r="R87" s="386"/>
      <c r="S87" s="386"/>
    </row>
    <row r="88" spans="1:21" customFormat="1" hidden="1" x14ac:dyDescent="0.2">
      <c r="A88" s="388">
        <v>86</v>
      </c>
      <c r="B88" s="387" t="str">
        <f t="shared" si="11"/>
        <v>1010110</v>
      </c>
      <c r="C88" s="388" t="str">
        <f t="shared" si="12"/>
        <v>1</v>
      </c>
      <c r="D88" s="389" t="str">
        <f t="shared" si="13"/>
        <v>0</v>
      </c>
      <c r="E88" s="390" t="str">
        <f t="shared" si="14"/>
        <v>1</v>
      </c>
      <c r="F88" s="390" t="str">
        <f t="shared" si="15"/>
        <v>0</v>
      </c>
      <c r="G88" s="391" t="str">
        <f t="shared" si="16"/>
        <v>1</v>
      </c>
      <c r="H88" s="391" t="str">
        <f t="shared" si="17"/>
        <v>1</v>
      </c>
      <c r="I88" s="392" t="str">
        <f t="shared" si="18"/>
        <v>0</v>
      </c>
      <c r="J88" s="388" t="str">
        <f t="shared" si="19"/>
        <v>010</v>
      </c>
      <c r="K88" s="393" t="str">
        <f t="shared" si="20"/>
        <v>110</v>
      </c>
      <c r="L88" s="393" t="str">
        <f t="shared" si="21"/>
        <v>0101</v>
      </c>
      <c r="M88" s="518" t="s">
        <v>1282</v>
      </c>
      <c r="N88" s="394" t="s">
        <v>1326</v>
      </c>
      <c r="O88" s="395" t="s">
        <v>1283</v>
      </c>
      <c r="P88" s="386"/>
      <c r="Q88" s="431" t="s">
        <v>170</v>
      </c>
      <c r="R88" s="386"/>
      <c r="S88" s="386"/>
    </row>
    <row r="89" spans="1:21" customFormat="1" hidden="1" x14ac:dyDescent="0.2">
      <c r="A89" s="396">
        <v>87</v>
      </c>
      <c r="B89" s="397" t="str">
        <f t="shared" si="11"/>
        <v>1010111</v>
      </c>
      <c r="C89" s="396" t="str">
        <f t="shared" si="12"/>
        <v>1</v>
      </c>
      <c r="D89" s="398" t="str">
        <f t="shared" si="13"/>
        <v>0</v>
      </c>
      <c r="E89" s="399" t="str">
        <f t="shared" si="14"/>
        <v>1</v>
      </c>
      <c r="F89" s="399" t="str">
        <f t="shared" si="15"/>
        <v>0</v>
      </c>
      <c r="G89" s="400" t="str">
        <f t="shared" si="16"/>
        <v>1</v>
      </c>
      <c r="H89" s="400" t="str">
        <f t="shared" si="17"/>
        <v>1</v>
      </c>
      <c r="I89" s="401" t="str">
        <f t="shared" si="18"/>
        <v>1</v>
      </c>
      <c r="J89" s="396" t="str">
        <f t="shared" si="19"/>
        <v>010</v>
      </c>
      <c r="K89" s="402" t="str">
        <f t="shared" si="20"/>
        <v>111</v>
      </c>
      <c r="L89" s="402" t="str">
        <f t="shared" si="21"/>
        <v>0101</v>
      </c>
      <c r="M89" s="519" t="s">
        <v>1282</v>
      </c>
      <c r="N89" s="403" t="s">
        <v>1326</v>
      </c>
      <c r="O89" s="404" t="s">
        <v>1283</v>
      </c>
      <c r="P89" s="386"/>
      <c r="Q89" s="431" t="s">
        <v>170</v>
      </c>
      <c r="R89" s="386"/>
      <c r="S89" s="386"/>
    </row>
    <row r="90" spans="1:21" s="350" customFormat="1" x14ac:dyDescent="0.2">
      <c r="A90" s="432">
        <v>88</v>
      </c>
      <c r="B90" s="433" t="str">
        <f t="shared" si="11"/>
        <v>1011000</v>
      </c>
      <c r="C90" s="432" t="str">
        <f t="shared" si="12"/>
        <v>1</v>
      </c>
      <c r="D90" s="434" t="str">
        <f t="shared" si="13"/>
        <v>0</v>
      </c>
      <c r="E90" s="435" t="str">
        <f t="shared" si="14"/>
        <v>1</v>
      </c>
      <c r="F90" s="435" t="str">
        <f t="shared" si="15"/>
        <v>1</v>
      </c>
      <c r="G90" s="435" t="str">
        <f t="shared" si="16"/>
        <v>0</v>
      </c>
      <c r="H90" s="435" t="str">
        <f t="shared" si="17"/>
        <v>0</v>
      </c>
      <c r="I90" s="436" t="str">
        <f t="shared" si="18"/>
        <v>0</v>
      </c>
      <c r="J90" s="432" t="str">
        <f t="shared" si="19"/>
        <v>011</v>
      </c>
      <c r="K90" s="432" t="str">
        <f t="shared" si="20"/>
        <v>000</v>
      </c>
      <c r="L90" s="437" t="str">
        <f t="shared" si="21"/>
        <v>0110</v>
      </c>
      <c r="M90" s="438" t="s">
        <v>1284</v>
      </c>
      <c r="N90" s="439" t="s">
        <v>1326</v>
      </c>
      <c r="O90" s="440" t="s">
        <v>1285</v>
      </c>
      <c r="P90" s="419" t="s">
        <v>1315</v>
      </c>
      <c r="Q90" s="412" t="s">
        <v>203</v>
      </c>
      <c r="R90" s="412" t="s">
        <v>1286</v>
      </c>
      <c r="S90" s="412" t="s">
        <v>1281</v>
      </c>
    </row>
    <row r="91" spans="1:21" s="350" customFormat="1" x14ac:dyDescent="0.2">
      <c r="A91" s="432">
        <v>89</v>
      </c>
      <c r="B91" s="433" t="str">
        <f t="shared" si="11"/>
        <v>1011001</v>
      </c>
      <c r="C91" s="432" t="str">
        <f t="shared" si="12"/>
        <v>1</v>
      </c>
      <c r="D91" s="434" t="str">
        <f t="shared" si="13"/>
        <v>0</v>
      </c>
      <c r="E91" s="435" t="str">
        <f t="shared" si="14"/>
        <v>1</v>
      </c>
      <c r="F91" s="435" t="str">
        <f t="shared" si="15"/>
        <v>1</v>
      </c>
      <c r="G91" s="435" t="str">
        <f t="shared" si="16"/>
        <v>0</v>
      </c>
      <c r="H91" s="435" t="str">
        <f t="shared" si="17"/>
        <v>0</v>
      </c>
      <c r="I91" s="436" t="str">
        <f t="shared" si="18"/>
        <v>1</v>
      </c>
      <c r="J91" s="432" t="str">
        <f t="shared" si="19"/>
        <v>011</v>
      </c>
      <c r="K91" s="432" t="str">
        <f t="shared" si="20"/>
        <v>001</v>
      </c>
      <c r="L91" s="437" t="str">
        <f t="shared" si="21"/>
        <v>0110</v>
      </c>
      <c r="M91" s="438" t="s">
        <v>1287</v>
      </c>
      <c r="N91" s="439" t="s">
        <v>1326</v>
      </c>
      <c r="O91" s="440" t="s">
        <v>1288</v>
      </c>
      <c r="P91" s="469" t="s">
        <v>1316</v>
      </c>
      <c r="Q91" s="412" t="s">
        <v>203</v>
      </c>
      <c r="R91" s="412" t="s">
        <v>1289</v>
      </c>
      <c r="S91" s="412" t="s">
        <v>1279</v>
      </c>
      <c r="T91" s="412" t="s">
        <v>1290</v>
      </c>
      <c r="U91" s="412" t="s">
        <v>1281</v>
      </c>
    </row>
    <row r="92" spans="1:21" customFormat="1" hidden="1" x14ac:dyDescent="0.2">
      <c r="A92" s="441">
        <v>90</v>
      </c>
      <c r="B92" s="442" t="str">
        <f t="shared" si="11"/>
        <v>1011010</v>
      </c>
      <c r="C92" s="441" t="str">
        <f t="shared" si="12"/>
        <v>1</v>
      </c>
      <c r="D92" s="443" t="str">
        <f t="shared" si="13"/>
        <v>0</v>
      </c>
      <c r="E92" s="444" t="str">
        <f t="shared" si="14"/>
        <v>1</v>
      </c>
      <c r="F92" s="444" t="str">
        <f t="shared" si="15"/>
        <v>1</v>
      </c>
      <c r="G92" s="444" t="str">
        <f t="shared" si="16"/>
        <v>0</v>
      </c>
      <c r="H92" s="444" t="str">
        <f t="shared" si="17"/>
        <v>1</v>
      </c>
      <c r="I92" s="445" t="str">
        <f t="shared" si="18"/>
        <v>0</v>
      </c>
      <c r="J92" s="441" t="str">
        <f t="shared" si="19"/>
        <v>011</v>
      </c>
      <c r="K92" s="441" t="str">
        <f t="shared" si="20"/>
        <v>010</v>
      </c>
      <c r="L92" s="446" t="str">
        <f t="shared" si="21"/>
        <v>0110</v>
      </c>
      <c r="M92" s="447" t="s">
        <v>1291</v>
      </c>
      <c r="N92" s="448" t="s">
        <v>1326</v>
      </c>
      <c r="O92" s="449" t="s">
        <v>1292</v>
      </c>
      <c r="P92" s="394"/>
      <c r="Q92" s="431" t="s">
        <v>170</v>
      </c>
      <c r="R92" s="386"/>
      <c r="S92" s="386"/>
    </row>
    <row r="93" spans="1:21" s="350" customFormat="1" x14ac:dyDescent="0.2">
      <c r="A93" s="432">
        <v>91</v>
      </c>
      <c r="B93" s="433" t="str">
        <f t="shared" si="11"/>
        <v>1011011</v>
      </c>
      <c r="C93" s="432" t="str">
        <f t="shared" si="12"/>
        <v>1</v>
      </c>
      <c r="D93" s="434" t="str">
        <f t="shared" si="13"/>
        <v>0</v>
      </c>
      <c r="E93" s="435" t="str">
        <f t="shared" si="14"/>
        <v>1</v>
      </c>
      <c r="F93" s="435" t="str">
        <f t="shared" si="15"/>
        <v>1</v>
      </c>
      <c r="G93" s="435" t="str">
        <f t="shared" si="16"/>
        <v>0</v>
      </c>
      <c r="H93" s="435" t="str">
        <f t="shared" si="17"/>
        <v>1</v>
      </c>
      <c r="I93" s="436" t="str">
        <f t="shared" si="18"/>
        <v>1</v>
      </c>
      <c r="J93" s="432" t="str">
        <f t="shared" si="19"/>
        <v>011</v>
      </c>
      <c r="K93" s="432" t="str">
        <f t="shared" si="20"/>
        <v>011</v>
      </c>
      <c r="L93" s="437" t="str">
        <f t="shared" si="21"/>
        <v>0110</v>
      </c>
      <c r="M93" s="438" t="s">
        <v>1293</v>
      </c>
      <c r="N93" s="439" t="s">
        <v>1326</v>
      </c>
      <c r="O93" s="440" t="s">
        <v>1294</v>
      </c>
      <c r="P93" s="469" t="s">
        <v>1314</v>
      </c>
      <c r="Q93" s="412" t="s">
        <v>203</v>
      </c>
      <c r="R93" s="412" t="s">
        <v>1295</v>
      </c>
      <c r="S93" s="412" t="s">
        <v>1296</v>
      </c>
      <c r="T93" s="412" t="s">
        <v>1297</v>
      </c>
      <c r="U93" s="412" t="s">
        <v>1281</v>
      </c>
    </row>
    <row r="94" spans="1:21" customFormat="1" hidden="1" x14ac:dyDescent="0.2">
      <c r="A94" s="441">
        <v>92</v>
      </c>
      <c r="B94" s="442" t="str">
        <f t="shared" si="11"/>
        <v>1011100</v>
      </c>
      <c r="C94" s="441" t="str">
        <f t="shared" si="12"/>
        <v>1</v>
      </c>
      <c r="D94" s="443" t="str">
        <f t="shared" si="13"/>
        <v>0</v>
      </c>
      <c r="E94" s="444" t="str">
        <f t="shared" si="14"/>
        <v>1</v>
      </c>
      <c r="F94" s="444" t="str">
        <f t="shared" si="15"/>
        <v>1</v>
      </c>
      <c r="G94" s="444" t="str">
        <f t="shared" si="16"/>
        <v>1</v>
      </c>
      <c r="H94" s="444" t="str">
        <f t="shared" si="17"/>
        <v>0</v>
      </c>
      <c r="I94" s="445" t="str">
        <f t="shared" si="18"/>
        <v>0</v>
      </c>
      <c r="J94" s="441" t="str">
        <f t="shared" si="19"/>
        <v>011</v>
      </c>
      <c r="K94" s="441" t="str">
        <f t="shared" si="20"/>
        <v>100</v>
      </c>
      <c r="L94" s="446" t="str">
        <f t="shared" si="21"/>
        <v>0111</v>
      </c>
      <c r="M94" s="447" t="s">
        <v>1298</v>
      </c>
      <c r="N94" s="448" t="s">
        <v>1326</v>
      </c>
      <c r="O94" s="449" t="s">
        <v>1299</v>
      </c>
      <c r="P94" s="394"/>
      <c r="Q94" s="431" t="s">
        <v>170</v>
      </c>
      <c r="R94" s="386"/>
      <c r="S94" s="386"/>
    </row>
    <row r="95" spans="1:21" customFormat="1" hidden="1" x14ac:dyDescent="0.2">
      <c r="A95" s="441">
        <v>93</v>
      </c>
      <c r="B95" s="442" t="str">
        <f t="shared" si="11"/>
        <v>1011101</v>
      </c>
      <c r="C95" s="441" t="str">
        <f t="shared" si="12"/>
        <v>1</v>
      </c>
      <c r="D95" s="443" t="str">
        <f t="shared" si="13"/>
        <v>0</v>
      </c>
      <c r="E95" s="444" t="str">
        <f t="shared" si="14"/>
        <v>1</v>
      </c>
      <c r="F95" s="444" t="str">
        <f t="shared" si="15"/>
        <v>1</v>
      </c>
      <c r="G95" s="444" t="str">
        <f t="shared" si="16"/>
        <v>1</v>
      </c>
      <c r="H95" s="444" t="str">
        <f t="shared" si="17"/>
        <v>0</v>
      </c>
      <c r="I95" s="445" t="str">
        <f t="shared" si="18"/>
        <v>1</v>
      </c>
      <c r="J95" s="441" t="str">
        <f t="shared" si="19"/>
        <v>011</v>
      </c>
      <c r="K95" s="441" t="str">
        <f t="shared" si="20"/>
        <v>101</v>
      </c>
      <c r="L95" s="446" t="str">
        <f t="shared" si="21"/>
        <v>0111</v>
      </c>
      <c r="M95" s="447" t="s">
        <v>1300</v>
      </c>
      <c r="N95" s="448" t="s">
        <v>1326</v>
      </c>
      <c r="O95" s="449" t="s">
        <v>1229</v>
      </c>
      <c r="P95" s="394"/>
      <c r="Q95" s="431" t="s">
        <v>170</v>
      </c>
      <c r="R95" s="386"/>
      <c r="S95" s="386"/>
    </row>
    <row r="96" spans="1:21" customFormat="1" hidden="1" x14ac:dyDescent="0.2">
      <c r="A96" s="441">
        <v>94</v>
      </c>
      <c r="B96" s="442" t="str">
        <f t="shared" si="11"/>
        <v>1011110</v>
      </c>
      <c r="C96" s="441" t="str">
        <f t="shared" si="12"/>
        <v>1</v>
      </c>
      <c r="D96" s="443" t="str">
        <f t="shared" si="13"/>
        <v>0</v>
      </c>
      <c r="E96" s="444" t="str">
        <f t="shared" si="14"/>
        <v>1</v>
      </c>
      <c r="F96" s="444" t="str">
        <f t="shared" si="15"/>
        <v>1</v>
      </c>
      <c r="G96" s="444" t="str">
        <f t="shared" si="16"/>
        <v>1</v>
      </c>
      <c r="H96" s="444" t="str">
        <f t="shared" si="17"/>
        <v>1</v>
      </c>
      <c r="I96" s="445" t="str">
        <f t="shared" si="18"/>
        <v>0</v>
      </c>
      <c r="J96" s="441" t="str">
        <f t="shared" si="19"/>
        <v>011</v>
      </c>
      <c r="K96" s="441" t="str">
        <f t="shared" si="20"/>
        <v>110</v>
      </c>
      <c r="L96" s="446" t="str">
        <f t="shared" si="21"/>
        <v>0111</v>
      </c>
      <c r="M96" s="447" t="s">
        <v>1301</v>
      </c>
      <c r="N96" s="448" t="s">
        <v>1326</v>
      </c>
      <c r="O96" s="449" t="s">
        <v>1302</v>
      </c>
      <c r="P96" s="394"/>
      <c r="Q96" s="431" t="s">
        <v>170</v>
      </c>
      <c r="R96" s="386"/>
      <c r="S96" s="386"/>
    </row>
    <row r="97" spans="1:19" customFormat="1" hidden="1" x14ac:dyDescent="0.2">
      <c r="A97" s="441">
        <v>95</v>
      </c>
      <c r="B97" s="442" t="str">
        <f t="shared" si="11"/>
        <v>1011111</v>
      </c>
      <c r="C97" s="441" t="str">
        <f t="shared" si="12"/>
        <v>1</v>
      </c>
      <c r="D97" s="443" t="str">
        <f t="shared" si="13"/>
        <v>0</v>
      </c>
      <c r="E97" s="444" t="str">
        <f t="shared" si="14"/>
        <v>1</v>
      </c>
      <c r="F97" s="444" t="str">
        <f t="shared" si="15"/>
        <v>1</v>
      </c>
      <c r="G97" s="444" t="str">
        <f t="shared" si="16"/>
        <v>1</v>
      </c>
      <c r="H97" s="444" t="str">
        <f t="shared" si="17"/>
        <v>1</v>
      </c>
      <c r="I97" s="445" t="str">
        <f t="shared" si="18"/>
        <v>1</v>
      </c>
      <c r="J97" s="441" t="str">
        <f t="shared" si="19"/>
        <v>011</v>
      </c>
      <c r="K97" s="441" t="str">
        <f t="shared" si="20"/>
        <v>111</v>
      </c>
      <c r="L97" s="446" t="str">
        <f t="shared" si="21"/>
        <v>0111</v>
      </c>
      <c r="M97" s="447" t="s">
        <v>1303</v>
      </c>
      <c r="N97" s="448" t="s">
        <v>1326</v>
      </c>
      <c r="O97" s="449" t="s">
        <v>1229</v>
      </c>
      <c r="P97" s="394"/>
      <c r="Q97" s="431" t="s">
        <v>170</v>
      </c>
      <c r="R97" s="386"/>
      <c r="S97" s="386"/>
    </row>
    <row r="98" spans="1:19" customFormat="1" hidden="1" x14ac:dyDescent="0.2">
      <c r="A98" s="377">
        <v>96</v>
      </c>
      <c r="B98" s="378" t="str">
        <f t="shared" si="11"/>
        <v>1100000</v>
      </c>
      <c r="C98" s="377" t="str">
        <f t="shared" si="12"/>
        <v>1</v>
      </c>
      <c r="D98" s="379" t="str">
        <f t="shared" si="13"/>
        <v>1</v>
      </c>
      <c r="E98" s="380" t="str">
        <f t="shared" si="14"/>
        <v>0</v>
      </c>
      <c r="F98" s="380" t="str">
        <f t="shared" si="15"/>
        <v>0</v>
      </c>
      <c r="G98" s="381" t="str">
        <f t="shared" si="16"/>
        <v>0</v>
      </c>
      <c r="H98" s="381" t="str">
        <f t="shared" si="17"/>
        <v>0</v>
      </c>
      <c r="I98" s="382" t="str">
        <f t="shared" si="18"/>
        <v>0</v>
      </c>
      <c r="J98" s="377" t="str">
        <f t="shared" si="19"/>
        <v>100</v>
      </c>
      <c r="K98" s="383" t="str">
        <f t="shared" si="20"/>
        <v>000</v>
      </c>
      <c r="L98" s="383" t="str">
        <f t="shared" si="21"/>
        <v>1000</v>
      </c>
      <c r="M98" s="517" t="s">
        <v>1304</v>
      </c>
      <c r="N98" s="384" t="s">
        <v>1326</v>
      </c>
      <c r="O98" s="385" t="s">
        <v>1305</v>
      </c>
      <c r="P98" s="386"/>
      <c r="Q98" s="431" t="s">
        <v>170</v>
      </c>
      <c r="R98" s="386"/>
      <c r="S98" s="386"/>
    </row>
    <row r="99" spans="1:19" customFormat="1" hidden="1" x14ac:dyDescent="0.2">
      <c r="A99" s="388">
        <v>97</v>
      </c>
      <c r="B99" s="387" t="str">
        <f t="shared" si="11"/>
        <v>1100001</v>
      </c>
      <c r="C99" s="388" t="str">
        <f t="shared" si="12"/>
        <v>1</v>
      </c>
      <c r="D99" s="389" t="str">
        <f t="shared" si="13"/>
        <v>1</v>
      </c>
      <c r="E99" s="390" t="str">
        <f t="shared" si="14"/>
        <v>0</v>
      </c>
      <c r="F99" s="390" t="str">
        <f t="shared" si="15"/>
        <v>0</v>
      </c>
      <c r="G99" s="391" t="str">
        <f t="shared" si="16"/>
        <v>0</v>
      </c>
      <c r="H99" s="391" t="str">
        <f t="shared" si="17"/>
        <v>0</v>
      </c>
      <c r="I99" s="392" t="str">
        <f t="shared" si="18"/>
        <v>1</v>
      </c>
      <c r="J99" s="388" t="str">
        <f t="shared" si="19"/>
        <v>100</v>
      </c>
      <c r="K99" s="393" t="str">
        <f t="shared" si="20"/>
        <v>001</v>
      </c>
      <c r="L99" s="393" t="str">
        <f t="shared" si="21"/>
        <v>1000</v>
      </c>
      <c r="M99" s="518" t="s">
        <v>1304</v>
      </c>
      <c r="N99" s="394" t="s">
        <v>1326</v>
      </c>
      <c r="O99" s="395" t="s">
        <v>1305</v>
      </c>
      <c r="P99" s="386"/>
      <c r="Q99" s="431" t="s">
        <v>170</v>
      </c>
      <c r="R99" s="386"/>
      <c r="S99" s="386"/>
    </row>
    <row r="100" spans="1:19" customFormat="1" hidden="1" x14ac:dyDescent="0.2">
      <c r="A100" s="388">
        <v>98</v>
      </c>
      <c r="B100" s="387" t="str">
        <f t="shared" si="11"/>
        <v>1100010</v>
      </c>
      <c r="C100" s="388" t="str">
        <f t="shared" si="12"/>
        <v>1</v>
      </c>
      <c r="D100" s="389" t="str">
        <f t="shared" si="13"/>
        <v>1</v>
      </c>
      <c r="E100" s="390" t="str">
        <f t="shared" si="14"/>
        <v>0</v>
      </c>
      <c r="F100" s="390" t="str">
        <f t="shared" si="15"/>
        <v>0</v>
      </c>
      <c r="G100" s="391" t="str">
        <f t="shared" si="16"/>
        <v>0</v>
      </c>
      <c r="H100" s="391" t="str">
        <f t="shared" si="17"/>
        <v>1</v>
      </c>
      <c r="I100" s="392" t="str">
        <f t="shared" si="18"/>
        <v>0</v>
      </c>
      <c r="J100" s="388" t="str">
        <f t="shared" si="19"/>
        <v>100</v>
      </c>
      <c r="K100" s="393" t="str">
        <f t="shared" si="20"/>
        <v>010</v>
      </c>
      <c r="L100" s="393" t="str">
        <f t="shared" si="21"/>
        <v>1000</v>
      </c>
      <c r="M100" s="518" t="s">
        <v>1304</v>
      </c>
      <c r="N100" s="394" t="s">
        <v>1326</v>
      </c>
      <c r="O100" s="395" t="s">
        <v>1305</v>
      </c>
      <c r="P100" s="386"/>
      <c r="Q100" s="431" t="s">
        <v>170</v>
      </c>
      <c r="R100" s="386"/>
      <c r="S100" s="386"/>
    </row>
    <row r="101" spans="1:19" customFormat="1" hidden="1" x14ac:dyDescent="0.2">
      <c r="A101" s="388">
        <v>99</v>
      </c>
      <c r="B101" s="387" t="str">
        <f t="shared" si="11"/>
        <v>1100011</v>
      </c>
      <c r="C101" s="388" t="str">
        <f t="shared" si="12"/>
        <v>1</v>
      </c>
      <c r="D101" s="389" t="str">
        <f t="shared" si="13"/>
        <v>1</v>
      </c>
      <c r="E101" s="390" t="str">
        <f t="shared" si="14"/>
        <v>0</v>
      </c>
      <c r="F101" s="390" t="str">
        <f t="shared" si="15"/>
        <v>0</v>
      </c>
      <c r="G101" s="391" t="str">
        <f t="shared" si="16"/>
        <v>0</v>
      </c>
      <c r="H101" s="391" t="str">
        <f t="shared" si="17"/>
        <v>1</v>
      </c>
      <c r="I101" s="392" t="str">
        <f t="shared" si="18"/>
        <v>1</v>
      </c>
      <c r="J101" s="388" t="str">
        <f t="shared" si="19"/>
        <v>100</v>
      </c>
      <c r="K101" s="393" t="str">
        <f t="shared" si="20"/>
        <v>011</v>
      </c>
      <c r="L101" s="393" t="str">
        <f t="shared" si="21"/>
        <v>1000</v>
      </c>
      <c r="M101" s="518" t="s">
        <v>1304</v>
      </c>
      <c r="N101" s="394" t="s">
        <v>1326</v>
      </c>
      <c r="O101" s="395" t="s">
        <v>1305</v>
      </c>
      <c r="P101" s="386"/>
      <c r="Q101" s="431" t="s">
        <v>170</v>
      </c>
      <c r="R101" s="386"/>
      <c r="S101" s="386"/>
    </row>
    <row r="102" spans="1:19" customFormat="1" hidden="1" x14ac:dyDescent="0.2">
      <c r="A102" s="388">
        <v>100</v>
      </c>
      <c r="B102" s="387" t="str">
        <f t="shared" si="11"/>
        <v>1100100</v>
      </c>
      <c r="C102" s="388" t="str">
        <f t="shared" si="12"/>
        <v>1</v>
      </c>
      <c r="D102" s="389" t="str">
        <f t="shared" si="13"/>
        <v>1</v>
      </c>
      <c r="E102" s="390" t="str">
        <f t="shared" si="14"/>
        <v>0</v>
      </c>
      <c r="F102" s="390" t="str">
        <f t="shared" si="15"/>
        <v>0</v>
      </c>
      <c r="G102" s="391" t="str">
        <f t="shared" si="16"/>
        <v>1</v>
      </c>
      <c r="H102" s="391" t="str">
        <f t="shared" si="17"/>
        <v>0</v>
      </c>
      <c r="I102" s="392" t="str">
        <f t="shared" si="18"/>
        <v>0</v>
      </c>
      <c r="J102" s="388" t="str">
        <f t="shared" si="19"/>
        <v>100</v>
      </c>
      <c r="K102" s="393" t="str">
        <f t="shared" si="20"/>
        <v>100</v>
      </c>
      <c r="L102" s="393" t="str">
        <f t="shared" si="21"/>
        <v>1001</v>
      </c>
      <c r="M102" s="518" t="s">
        <v>1304</v>
      </c>
      <c r="N102" s="394" t="s">
        <v>1326</v>
      </c>
      <c r="O102" s="395" t="s">
        <v>1305</v>
      </c>
      <c r="P102" s="386"/>
      <c r="Q102" s="431" t="s">
        <v>170</v>
      </c>
      <c r="R102" s="386"/>
      <c r="S102" s="386"/>
    </row>
    <row r="103" spans="1:19" customFormat="1" hidden="1" x14ac:dyDescent="0.2">
      <c r="A103" s="388">
        <v>101</v>
      </c>
      <c r="B103" s="387" t="str">
        <f t="shared" si="11"/>
        <v>1100101</v>
      </c>
      <c r="C103" s="388" t="str">
        <f t="shared" si="12"/>
        <v>1</v>
      </c>
      <c r="D103" s="389" t="str">
        <f t="shared" si="13"/>
        <v>1</v>
      </c>
      <c r="E103" s="390" t="str">
        <f t="shared" si="14"/>
        <v>0</v>
      </c>
      <c r="F103" s="390" t="str">
        <f t="shared" si="15"/>
        <v>0</v>
      </c>
      <c r="G103" s="391" t="str">
        <f t="shared" si="16"/>
        <v>1</v>
      </c>
      <c r="H103" s="391" t="str">
        <f t="shared" si="17"/>
        <v>0</v>
      </c>
      <c r="I103" s="392" t="str">
        <f t="shared" si="18"/>
        <v>1</v>
      </c>
      <c r="J103" s="388" t="str">
        <f t="shared" si="19"/>
        <v>100</v>
      </c>
      <c r="K103" s="393" t="str">
        <f t="shared" si="20"/>
        <v>101</v>
      </c>
      <c r="L103" s="393" t="str">
        <f t="shared" si="21"/>
        <v>1001</v>
      </c>
      <c r="M103" s="518" t="s">
        <v>1304</v>
      </c>
      <c r="N103" s="394" t="s">
        <v>1326</v>
      </c>
      <c r="O103" s="395" t="s">
        <v>1305</v>
      </c>
      <c r="P103" s="386"/>
      <c r="Q103" s="431" t="s">
        <v>170</v>
      </c>
      <c r="R103" s="386"/>
      <c r="S103" s="386"/>
    </row>
    <row r="104" spans="1:19" customFormat="1" hidden="1" x14ac:dyDescent="0.2">
      <c r="A104" s="388">
        <v>102</v>
      </c>
      <c r="B104" s="387" t="str">
        <f t="shared" si="11"/>
        <v>1100110</v>
      </c>
      <c r="C104" s="388" t="str">
        <f t="shared" si="12"/>
        <v>1</v>
      </c>
      <c r="D104" s="389" t="str">
        <f t="shared" si="13"/>
        <v>1</v>
      </c>
      <c r="E104" s="390" t="str">
        <f t="shared" si="14"/>
        <v>0</v>
      </c>
      <c r="F104" s="390" t="str">
        <f t="shared" si="15"/>
        <v>0</v>
      </c>
      <c r="G104" s="391" t="str">
        <f t="shared" si="16"/>
        <v>1</v>
      </c>
      <c r="H104" s="391" t="str">
        <f t="shared" si="17"/>
        <v>1</v>
      </c>
      <c r="I104" s="392" t="str">
        <f t="shared" si="18"/>
        <v>0</v>
      </c>
      <c r="J104" s="388" t="str">
        <f t="shared" si="19"/>
        <v>100</v>
      </c>
      <c r="K104" s="393" t="str">
        <f t="shared" si="20"/>
        <v>110</v>
      </c>
      <c r="L104" s="393" t="str">
        <f t="shared" si="21"/>
        <v>1001</v>
      </c>
      <c r="M104" s="518" t="s">
        <v>1304</v>
      </c>
      <c r="N104" s="394" t="s">
        <v>1326</v>
      </c>
      <c r="O104" s="395" t="s">
        <v>1305</v>
      </c>
      <c r="P104" s="386"/>
      <c r="Q104" s="431" t="s">
        <v>170</v>
      </c>
      <c r="R104" s="386"/>
      <c r="S104" s="386"/>
    </row>
    <row r="105" spans="1:19" customFormat="1" hidden="1" x14ac:dyDescent="0.2">
      <c r="A105" s="396">
        <v>103</v>
      </c>
      <c r="B105" s="397" t="str">
        <f t="shared" si="11"/>
        <v>1100111</v>
      </c>
      <c r="C105" s="396" t="str">
        <f t="shared" si="12"/>
        <v>1</v>
      </c>
      <c r="D105" s="398" t="str">
        <f t="shared" si="13"/>
        <v>1</v>
      </c>
      <c r="E105" s="399" t="str">
        <f t="shared" si="14"/>
        <v>0</v>
      </c>
      <c r="F105" s="399" t="str">
        <f t="shared" si="15"/>
        <v>0</v>
      </c>
      <c r="G105" s="400" t="str">
        <f t="shared" si="16"/>
        <v>1</v>
      </c>
      <c r="H105" s="400" t="str">
        <f t="shared" si="17"/>
        <v>1</v>
      </c>
      <c r="I105" s="401" t="str">
        <f t="shared" si="18"/>
        <v>1</v>
      </c>
      <c r="J105" s="396" t="str">
        <f t="shared" si="19"/>
        <v>100</v>
      </c>
      <c r="K105" s="402" t="str">
        <f t="shared" si="20"/>
        <v>111</v>
      </c>
      <c r="L105" s="402" t="str">
        <f t="shared" si="21"/>
        <v>1001</v>
      </c>
      <c r="M105" s="519" t="s">
        <v>1304</v>
      </c>
      <c r="N105" s="403" t="s">
        <v>1326</v>
      </c>
      <c r="O105" s="404" t="s">
        <v>1305</v>
      </c>
      <c r="P105" s="386"/>
      <c r="Q105" s="431" t="s">
        <v>170</v>
      </c>
      <c r="R105" s="386"/>
      <c r="S105" s="386"/>
    </row>
    <row r="106" spans="1:19" customFormat="1" hidden="1" x14ac:dyDescent="0.2">
      <c r="A106" s="377">
        <v>104</v>
      </c>
      <c r="B106" s="378" t="str">
        <f t="shared" si="11"/>
        <v>1101000</v>
      </c>
      <c r="C106" s="377" t="str">
        <f t="shared" si="12"/>
        <v>1</v>
      </c>
      <c r="D106" s="379" t="str">
        <f t="shared" si="13"/>
        <v>1</v>
      </c>
      <c r="E106" s="380" t="str">
        <f t="shared" si="14"/>
        <v>0</v>
      </c>
      <c r="F106" s="380" t="str">
        <f t="shared" si="15"/>
        <v>1</v>
      </c>
      <c r="G106" s="381" t="str">
        <f t="shared" si="16"/>
        <v>0</v>
      </c>
      <c r="H106" s="381" t="str">
        <f t="shared" si="17"/>
        <v>0</v>
      </c>
      <c r="I106" s="382" t="str">
        <f t="shared" si="18"/>
        <v>0</v>
      </c>
      <c r="J106" s="377" t="str">
        <f t="shared" si="19"/>
        <v>101</v>
      </c>
      <c r="K106" s="383" t="str">
        <f t="shared" si="20"/>
        <v>000</v>
      </c>
      <c r="L106" s="383" t="str">
        <f t="shared" si="21"/>
        <v>1010</v>
      </c>
      <c r="M106" s="517" t="s">
        <v>1306</v>
      </c>
      <c r="N106" s="384" t="s">
        <v>1326</v>
      </c>
      <c r="O106" s="385" t="s">
        <v>1235</v>
      </c>
      <c r="P106" s="386"/>
      <c r="Q106" s="431" t="s">
        <v>170</v>
      </c>
      <c r="R106" s="386"/>
      <c r="S106" s="386"/>
    </row>
    <row r="107" spans="1:19" customFormat="1" hidden="1" x14ac:dyDescent="0.2">
      <c r="A107" s="388">
        <v>105</v>
      </c>
      <c r="B107" s="387" t="str">
        <f t="shared" si="11"/>
        <v>1101001</v>
      </c>
      <c r="C107" s="388" t="str">
        <f t="shared" si="12"/>
        <v>1</v>
      </c>
      <c r="D107" s="389" t="str">
        <f t="shared" si="13"/>
        <v>1</v>
      </c>
      <c r="E107" s="390" t="str">
        <f t="shared" si="14"/>
        <v>0</v>
      </c>
      <c r="F107" s="390" t="str">
        <f t="shared" si="15"/>
        <v>1</v>
      </c>
      <c r="G107" s="391" t="str">
        <f t="shared" si="16"/>
        <v>0</v>
      </c>
      <c r="H107" s="391" t="str">
        <f t="shared" si="17"/>
        <v>0</v>
      </c>
      <c r="I107" s="392" t="str">
        <f t="shared" si="18"/>
        <v>1</v>
      </c>
      <c r="J107" s="388" t="str">
        <f t="shared" si="19"/>
        <v>101</v>
      </c>
      <c r="K107" s="393" t="str">
        <f t="shared" si="20"/>
        <v>001</v>
      </c>
      <c r="L107" s="393" t="str">
        <f t="shared" si="21"/>
        <v>1010</v>
      </c>
      <c r="M107" s="518" t="s">
        <v>1306</v>
      </c>
      <c r="N107" s="394" t="s">
        <v>1326</v>
      </c>
      <c r="O107" s="395" t="s">
        <v>1235</v>
      </c>
      <c r="P107" s="386"/>
      <c r="Q107" s="431" t="s">
        <v>170</v>
      </c>
      <c r="R107" s="386"/>
      <c r="S107" s="386"/>
    </row>
    <row r="108" spans="1:19" customFormat="1" hidden="1" x14ac:dyDescent="0.2">
      <c r="A108" s="388">
        <v>106</v>
      </c>
      <c r="B108" s="387" t="str">
        <f t="shared" si="11"/>
        <v>1101010</v>
      </c>
      <c r="C108" s="388" t="str">
        <f t="shared" si="12"/>
        <v>1</v>
      </c>
      <c r="D108" s="389" t="str">
        <f t="shared" si="13"/>
        <v>1</v>
      </c>
      <c r="E108" s="390" t="str">
        <f t="shared" si="14"/>
        <v>0</v>
      </c>
      <c r="F108" s="390" t="str">
        <f t="shared" si="15"/>
        <v>1</v>
      </c>
      <c r="G108" s="391" t="str">
        <f t="shared" si="16"/>
        <v>0</v>
      </c>
      <c r="H108" s="391" t="str">
        <f t="shared" si="17"/>
        <v>1</v>
      </c>
      <c r="I108" s="392" t="str">
        <f t="shared" si="18"/>
        <v>0</v>
      </c>
      <c r="J108" s="388" t="str">
        <f t="shared" si="19"/>
        <v>101</v>
      </c>
      <c r="K108" s="393" t="str">
        <f t="shared" si="20"/>
        <v>010</v>
      </c>
      <c r="L108" s="393" t="str">
        <f t="shared" si="21"/>
        <v>1010</v>
      </c>
      <c r="M108" s="518" t="s">
        <v>1306</v>
      </c>
      <c r="N108" s="394" t="s">
        <v>1326</v>
      </c>
      <c r="O108" s="395" t="s">
        <v>1235</v>
      </c>
      <c r="P108" s="386"/>
      <c r="Q108" s="431" t="s">
        <v>170</v>
      </c>
      <c r="R108" s="386"/>
      <c r="S108" s="386"/>
    </row>
    <row r="109" spans="1:19" customFormat="1" hidden="1" x14ac:dyDescent="0.2">
      <c r="A109" s="388">
        <v>107</v>
      </c>
      <c r="B109" s="387" t="str">
        <f t="shared" si="11"/>
        <v>1101011</v>
      </c>
      <c r="C109" s="388" t="str">
        <f t="shared" si="12"/>
        <v>1</v>
      </c>
      <c r="D109" s="389" t="str">
        <f t="shared" si="13"/>
        <v>1</v>
      </c>
      <c r="E109" s="390" t="str">
        <f t="shared" si="14"/>
        <v>0</v>
      </c>
      <c r="F109" s="390" t="str">
        <f t="shared" si="15"/>
        <v>1</v>
      </c>
      <c r="G109" s="391" t="str">
        <f t="shared" si="16"/>
        <v>0</v>
      </c>
      <c r="H109" s="391" t="str">
        <f t="shared" si="17"/>
        <v>1</v>
      </c>
      <c r="I109" s="392" t="str">
        <f t="shared" si="18"/>
        <v>1</v>
      </c>
      <c r="J109" s="388" t="str">
        <f t="shared" si="19"/>
        <v>101</v>
      </c>
      <c r="K109" s="393" t="str">
        <f t="shared" si="20"/>
        <v>011</v>
      </c>
      <c r="L109" s="393" t="str">
        <f t="shared" si="21"/>
        <v>1010</v>
      </c>
      <c r="M109" s="518" t="s">
        <v>1306</v>
      </c>
      <c r="N109" s="394" t="s">
        <v>1326</v>
      </c>
      <c r="O109" s="395" t="s">
        <v>1235</v>
      </c>
      <c r="P109" s="386"/>
      <c r="Q109" s="431" t="s">
        <v>170</v>
      </c>
      <c r="R109" s="386"/>
      <c r="S109" s="386"/>
    </row>
    <row r="110" spans="1:19" customFormat="1" hidden="1" x14ac:dyDescent="0.2">
      <c r="A110" s="388">
        <v>108</v>
      </c>
      <c r="B110" s="387" t="str">
        <f t="shared" si="11"/>
        <v>1101100</v>
      </c>
      <c r="C110" s="388" t="str">
        <f t="shared" si="12"/>
        <v>1</v>
      </c>
      <c r="D110" s="389" t="str">
        <f t="shared" si="13"/>
        <v>1</v>
      </c>
      <c r="E110" s="390" t="str">
        <f t="shared" si="14"/>
        <v>0</v>
      </c>
      <c r="F110" s="390" t="str">
        <f t="shared" si="15"/>
        <v>1</v>
      </c>
      <c r="G110" s="391" t="str">
        <f t="shared" si="16"/>
        <v>1</v>
      </c>
      <c r="H110" s="391" t="str">
        <f t="shared" si="17"/>
        <v>0</v>
      </c>
      <c r="I110" s="392" t="str">
        <f t="shared" si="18"/>
        <v>0</v>
      </c>
      <c r="J110" s="388" t="str">
        <f t="shared" si="19"/>
        <v>101</v>
      </c>
      <c r="K110" s="393" t="str">
        <f t="shared" si="20"/>
        <v>100</v>
      </c>
      <c r="L110" s="393" t="str">
        <f t="shared" si="21"/>
        <v>1011</v>
      </c>
      <c r="M110" s="518" t="s">
        <v>1306</v>
      </c>
      <c r="N110" s="394" t="s">
        <v>1326</v>
      </c>
      <c r="O110" s="395" t="s">
        <v>1235</v>
      </c>
      <c r="P110" s="386"/>
      <c r="Q110" s="431" t="s">
        <v>170</v>
      </c>
      <c r="R110" s="386"/>
      <c r="S110" s="386"/>
    </row>
    <row r="111" spans="1:19" customFormat="1" hidden="1" x14ac:dyDescent="0.2">
      <c r="A111" s="388">
        <v>109</v>
      </c>
      <c r="B111" s="387" t="str">
        <f t="shared" si="11"/>
        <v>1101101</v>
      </c>
      <c r="C111" s="388" t="str">
        <f t="shared" si="12"/>
        <v>1</v>
      </c>
      <c r="D111" s="389" t="str">
        <f t="shared" si="13"/>
        <v>1</v>
      </c>
      <c r="E111" s="390" t="str">
        <f t="shared" si="14"/>
        <v>0</v>
      </c>
      <c r="F111" s="390" t="str">
        <f t="shared" si="15"/>
        <v>1</v>
      </c>
      <c r="G111" s="391" t="str">
        <f t="shared" si="16"/>
        <v>1</v>
      </c>
      <c r="H111" s="391" t="str">
        <f t="shared" si="17"/>
        <v>0</v>
      </c>
      <c r="I111" s="392" t="str">
        <f t="shared" si="18"/>
        <v>1</v>
      </c>
      <c r="J111" s="388" t="str">
        <f t="shared" si="19"/>
        <v>101</v>
      </c>
      <c r="K111" s="393" t="str">
        <f t="shared" si="20"/>
        <v>101</v>
      </c>
      <c r="L111" s="393" t="str">
        <f t="shared" si="21"/>
        <v>1011</v>
      </c>
      <c r="M111" s="518" t="s">
        <v>1306</v>
      </c>
      <c r="N111" s="394" t="s">
        <v>1326</v>
      </c>
      <c r="O111" s="395" t="s">
        <v>1235</v>
      </c>
      <c r="P111" s="386"/>
      <c r="Q111" s="431" t="s">
        <v>170</v>
      </c>
      <c r="R111" s="386"/>
      <c r="S111" s="386"/>
    </row>
    <row r="112" spans="1:19" customFormat="1" hidden="1" x14ac:dyDescent="0.2">
      <c r="A112" s="388">
        <v>110</v>
      </c>
      <c r="B112" s="387" t="str">
        <f t="shared" si="11"/>
        <v>1101110</v>
      </c>
      <c r="C112" s="388" t="str">
        <f t="shared" si="12"/>
        <v>1</v>
      </c>
      <c r="D112" s="389" t="str">
        <f t="shared" si="13"/>
        <v>1</v>
      </c>
      <c r="E112" s="390" t="str">
        <f t="shared" si="14"/>
        <v>0</v>
      </c>
      <c r="F112" s="390" t="str">
        <f t="shared" si="15"/>
        <v>1</v>
      </c>
      <c r="G112" s="391" t="str">
        <f t="shared" si="16"/>
        <v>1</v>
      </c>
      <c r="H112" s="391" t="str">
        <f t="shared" si="17"/>
        <v>1</v>
      </c>
      <c r="I112" s="392" t="str">
        <f t="shared" si="18"/>
        <v>0</v>
      </c>
      <c r="J112" s="388" t="str">
        <f t="shared" si="19"/>
        <v>101</v>
      </c>
      <c r="K112" s="393" t="str">
        <f t="shared" si="20"/>
        <v>110</v>
      </c>
      <c r="L112" s="393" t="str">
        <f t="shared" si="21"/>
        <v>1011</v>
      </c>
      <c r="M112" s="518" t="s">
        <v>1306</v>
      </c>
      <c r="N112" s="394" t="s">
        <v>1326</v>
      </c>
      <c r="O112" s="395" t="s">
        <v>1235</v>
      </c>
      <c r="P112" s="386"/>
      <c r="Q112" s="431" t="s">
        <v>170</v>
      </c>
      <c r="R112" s="386"/>
      <c r="S112" s="386"/>
    </row>
    <row r="113" spans="1:19" customFormat="1" hidden="1" x14ac:dyDescent="0.2">
      <c r="A113" s="396">
        <v>111</v>
      </c>
      <c r="B113" s="397" t="str">
        <f t="shared" si="11"/>
        <v>1101111</v>
      </c>
      <c r="C113" s="396" t="str">
        <f t="shared" si="12"/>
        <v>1</v>
      </c>
      <c r="D113" s="398" t="str">
        <f t="shared" si="13"/>
        <v>1</v>
      </c>
      <c r="E113" s="399" t="str">
        <f t="shared" si="14"/>
        <v>0</v>
      </c>
      <c r="F113" s="399" t="str">
        <f t="shared" si="15"/>
        <v>1</v>
      </c>
      <c r="G113" s="400" t="str">
        <f t="shared" si="16"/>
        <v>1</v>
      </c>
      <c r="H113" s="400" t="str">
        <f t="shared" si="17"/>
        <v>1</v>
      </c>
      <c r="I113" s="401" t="str">
        <f t="shared" si="18"/>
        <v>1</v>
      </c>
      <c r="J113" s="396" t="str">
        <f t="shared" si="19"/>
        <v>101</v>
      </c>
      <c r="K113" s="402" t="str">
        <f t="shared" si="20"/>
        <v>111</v>
      </c>
      <c r="L113" s="402" t="str">
        <f t="shared" si="21"/>
        <v>1011</v>
      </c>
      <c r="M113" s="519" t="s">
        <v>1306</v>
      </c>
      <c r="N113" s="403" t="s">
        <v>1326</v>
      </c>
      <c r="O113" s="404" t="s">
        <v>1235</v>
      </c>
      <c r="P113" s="386"/>
      <c r="Q113" s="431" t="s">
        <v>170</v>
      </c>
      <c r="R113" s="386"/>
      <c r="S113" s="386"/>
    </row>
    <row r="114" spans="1:19" customFormat="1" hidden="1" x14ac:dyDescent="0.2">
      <c r="A114" s="377">
        <v>112</v>
      </c>
      <c r="B114" s="378" t="str">
        <f t="shared" si="11"/>
        <v>1110000</v>
      </c>
      <c r="C114" s="377" t="str">
        <f t="shared" si="12"/>
        <v>1</v>
      </c>
      <c r="D114" s="379" t="str">
        <f t="shared" si="13"/>
        <v>1</v>
      </c>
      <c r="E114" s="380" t="str">
        <f t="shared" si="14"/>
        <v>1</v>
      </c>
      <c r="F114" s="380" t="str">
        <f t="shared" si="15"/>
        <v>0</v>
      </c>
      <c r="G114" s="381" t="str">
        <f t="shared" si="16"/>
        <v>0</v>
      </c>
      <c r="H114" s="381" t="str">
        <f t="shared" si="17"/>
        <v>0</v>
      </c>
      <c r="I114" s="382" t="str">
        <f t="shared" si="18"/>
        <v>0</v>
      </c>
      <c r="J114" s="377" t="str">
        <f t="shared" si="19"/>
        <v>110</v>
      </c>
      <c r="K114" s="383" t="str">
        <f t="shared" si="20"/>
        <v>000</v>
      </c>
      <c r="L114" s="383" t="str">
        <f t="shared" si="21"/>
        <v>1100</v>
      </c>
      <c r="M114" s="517" t="s">
        <v>1307</v>
      </c>
      <c r="N114" s="384" t="s">
        <v>1326</v>
      </c>
      <c r="O114" s="385" t="s">
        <v>1308</v>
      </c>
      <c r="P114" s="386"/>
      <c r="Q114" s="431" t="s">
        <v>170</v>
      </c>
      <c r="R114" s="386"/>
      <c r="S114" s="386"/>
    </row>
    <row r="115" spans="1:19" customFormat="1" hidden="1" x14ac:dyDescent="0.2">
      <c r="A115" s="388">
        <v>113</v>
      </c>
      <c r="B115" s="387" t="str">
        <f t="shared" si="11"/>
        <v>1110001</v>
      </c>
      <c r="C115" s="388" t="str">
        <f t="shared" si="12"/>
        <v>1</v>
      </c>
      <c r="D115" s="389" t="str">
        <f t="shared" si="13"/>
        <v>1</v>
      </c>
      <c r="E115" s="390" t="str">
        <f t="shared" si="14"/>
        <v>1</v>
      </c>
      <c r="F115" s="390" t="str">
        <f t="shared" si="15"/>
        <v>0</v>
      </c>
      <c r="G115" s="391" t="str">
        <f t="shared" si="16"/>
        <v>0</v>
      </c>
      <c r="H115" s="391" t="str">
        <f t="shared" si="17"/>
        <v>0</v>
      </c>
      <c r="I115" s="392" t="str">
        <f t="shared" si="18"/>
        <v>1</v>
      </c>
      <c r="J115" s="388" t="str">
        <f t="shared" si="19"/>
        <v>110</v>
      </c>
      <c r="K115" s="393" t="str">
        <f t="shared" si="20"/>
        <v>001</v>
      </c>
      <c r="L115" s="393" t="str">
        <f t="shared" si="21"/>
        <v>1100</v>
      </c>
      <c r="M115" s="518" t="s">
        <v>1307</v>
      </c>
      <c r="N115" s="394" t="s">
        <v>1326</v>
      </c>
      <c r="O115" s="395" t="s">
        <v>1308</v>
      </c>
      <c r="P115" s="386"/>
      <c r="Q115" s="431" t="s">
        <v>170</v>
      </c>
      <c r="R115" s="386"/>
      <c r="S115" s="386"/>
    </row>
    <row r="116" spans="1:19" customFormat="1" hidden="1" x14ac:dyDescent="0.2">
      <c r="A116" s="388">
        <v>114</v>
      </c>
      <c r="B116" s="387" t="str">
        <f t="shared" si="11"/>
        <v>1110010</v>
      </c>
      <c r="C116" s="388" t="str">
        <f t="shared" si="12"/>
        <v>1</v>
      </c>
      <c r="D116" s="389" t="str">
        <f t="shared" si="13"/>
        <v>1</v>
      </c>
      <c r="E116" s="390" t="str">
        <f t="shared" si="14"/>
        <v>1</v>
      </c>
      <c r="F116" s="390" t="str">
        <f t="shared" si="15"/>
        <v>0</v>
      </c>
      <c r="G116" s="391" t="str">
        <f t="shared" si="16"/>
        <v>0</v>
      </c>
      <c r="H116" s="391" t="str">
        <f t="shared" si="17"/>
        <v>1</v>
      </c>
      <c r="I116" s="392" t="str">
        <f t="shared" si="18"/>
        <v>0</v>
      </c>
      <c r="J116" s="388" t="str">
        <f t="shared" si="19"/>
        <v>110</v>
      </c>
      <c r="K116" s="393" t="str">
        <f t="shared" si="20"/>
        <v>010</v>
      </c>
      <c r="L116" s="393" t="str">
        <f t="shared" si="21"/>
        <v>1100</v>
      </c>
      <c r="M116" s="518" t="s">
        <v>1307</v>
      </c>
      <c r="N116" s="394" t="s">
        <v>1326</v>
      </c>
      <c r="O116" s="395" t="s">
        <v>1308</v>
      </c>
      <c r="P116" s="386"/>
      <c r="Q116" s="431" t="s">
        <v>170</v>
      </c>
      <c r="R116" s="386"/>
      <c r="S116" s="386"/>
    </row>
    <row r="117" spans="1:19" customFormat="1" hidden="1" x14ac:dyDescent="0.2">
      <c r="A117" s="388">
        <v>115</v>
      </c>
      <c r="B117" s="387" t="str">
        <f t="shared" si="11"/>
        <v>1110011</v>
      </c>
      <c r="C117" s="388" t="str">
        <f t="shared" si="12"/>
        <v>1</v>
      </c>
      <c r="D117" s="389" t="str">
        <f t="shared" si="13"/>
        <v>1</v>
      </c>
      <c r="E117" s="390" t="str">
        <f t="shared" si="14"/>
        <v>1</v>
      </c>
      <c r="F117" s="390" t="str">
        <f t="shared" si="15"/>
        <v>0</v>
      </c>
      <c r="G117" s="391" t="str">
        <f t="shared" si="16"/>
        <v>0</v>
      </c>
      <c r="H117" s="391" t="str">
        <f t="shared" si="17"/>
        <v>1</v>
      </c>
      <c r="I117" s="392" t="str">
        <f t="shared" si="18"/>
        <v>1</v>
      </c>
      <c r="J117" s="388" t="str">
        <f t="shared" si="19"/>
        <v>110</v>
      </c>
      <c r="K117" s="393" t="str">
        <f t="shared" si="20"/>
        <v>011</v>
      </c>
      <c r="L117" s="393" t="str">
        <f t="shared" si="21"/>
        <v>1100</v>
      </c>
      <c r="M117" s="518" t="s">
        <v>1307</v>
      </c>
      <c r="N117" s="394" t="s">
        <v>1326</v>
      </c>
      <c r="O117" s="395" t="s">
        <v>1308</v>
      </c>
      <c r="P117" s="386"/>
      <c r="Q117" s="431" t="s">
        <v>170</v>
      </c>
      <c r="R117" s="386"/>
      <c r="S117" s="386"/>
    </row>
    <row r="118" spans="1:19" customFormat="1" hidden="1" x14ac:dyDescent="0.2">
      <c r="A118" s="388">
        <v>116</v>
      </c>
      <c r="B118" s="387" t="str">
        <f t="shared" si="11"/>
        <v>1110100</v>
      </c>
      <c r="C118" s="388" t="str">
        <f t="shared" si="12"/>
        <v>1</v>
      </c>
      <c r="D118" s="389" t="str">
        <f t="shared" si="13"/>
        <v>1</v>
      </c>
      <c r="E118" s="390" t="str">
        <f t="shared" si="14"/>
        <v>1</v>
      </c>
      <c r="F118" s="390" t="str">
        <f t="shared" si="15"/>
        <v>0</v>
      </c>
      <c r="G118" s="391" t="str">
        <f t="shared" si="16"/>
        <v>1</v>
      </c>
      <c r="H118" s="391" t="str">
        <f t="shared" si="17"/>
        <v>0</v>
      </c>
      <c r="I118" s="392" t="str">
        <f t="shared" si="18"/>
        <v>0</v>
      </c>
      <c r="J118" s="388" t="str">
        <f t="shared" si="19"/>
        <v>110</v>
      </c>
      <c r="K118" s="393" t="str">
        <f t="shared" si="20"/>
        <v>100</v>
      </c>
      <c r="L118" s="393" t="str">
        <f t="shared" si="21"/>
        <v>1101</v>
      </c>
      <c r="M118" s="518" t="s">
        <v>1307</v>
      </c>
      <c r="N118" s="394" t="s">
        <v>1326</v>
      </c>
      <c r="O118" s="395" t="s">
        <v>1308</v>
      </c>
      <c r="P118" s="386"/>
      <c r="Q118" s="431" t="s">
        <v>170</v>
      </c>
      <c r="R118" s="386"/>
      <c r="S118" s="386"/>
    </row>
    <row r="119" spans="1:19" customFormat="1" hidden="1" x14ac:dyDescent="0.2">
      <c r="A119" s="388">
        <v>117</v>
      </c>
      <c r="B119" s="387" t="str">
        <f t="shared" si="11"/>
        <v>1110101</v>
      </c>
      <c r="C119" s="388" t="str">
        <f t="shared" si="12"/>
        <v>1</v>
      </c>
      <c r="D119" s="389" t="str">
        <f t="shared" si="13"/>
        <v>1</v>
      </c>
      <c r="E119" s="390" t="str">
        <f t="shared" si="14"/>
        <v>1</v>
      </c>
      <c r="F119" s="390" t="str">
        <f t="shared" si="15"/>
        <v>0</v>
      </c>
      <c r="G119" s="391" t="str">
        <f t="shared" si="16"/>
        <v>1</v>
      </c>
      <c r="H119" s="391" t="str">
        <f t="shared" si="17"/>
        <v>0</v>
      </c>
      <c r="I119" s="392" t="str">
        <f t="shared" si="18"/>
        <v>1</v>
      </c>
      <c r="J119" s="388" t="str">
        <f t="shared" si="19"/>
        <v>110</v>
      </c>
      <c r="K119" s="393" t="str">
        <f t="shared" si="20"/>
        <v>101</v>
      </c>
      <c r="L119" s="393" t="str">
        <f t="shared" si="21"/>
        <v>1101</v>
      </c>
      <c r="M119" s="518" t="s">
        <v>1307</v>
      </c>
      <c r="N119" s="394" t="s">
        <v>1326</v>
      </c>
      <c r="O119" s="395" t="s">
        <v>1308</v>
      </c>
      <c r="P119" s="386"/>
      <c r="Q119" s="431" t="s">
        <v>170</v>
      </c>
      <c r="R119" s="386"/>
      <c r="S119" s="386"/>
    </row>
    <row r="120" spans="1:19" customFormat="1" hidden="1" x14ac:dyDescent="0.2">
      <c r="A120" s="388">
        <v>118</v>
      </c>
      <c r="B120" s="387" t="str">
        <f t="shared" si="11"/>
        <v>1110110</v>
      </c>
      <c r="C120" s="388" t="str">
        <f t="shared" si="12"/>
        <v>1</v>
      </c>
      <c r="D120" s="389" t="str">
        <f t="shared" si="13"/>
        <v>1</v>
      </c>
      <c r="E120" s="390" t="str">
        <f t="shared" si="14"/>
        <v>1</v>
      </c>
      <c r="F120" s="390" t="str">
        <f t="shared" si="15"/>
        <v>0</v>
      </c>
      <c r="G120" s="391" t="str">
        <f t="shared" si="16"/>
        <v>1</v>
      </c>
      <c r="H120" s="391" t="str">
        <f t="shared" si="17"/>
        <v>1</v>
      </c>
      <c r="I120" s="392" t="str">
        <f t="shared" si="18"/>
        <v>0</v>
      </c>
      <c r="J120" s="388" t="str">
        <f t="shared" si="19"/>
        <v>110</v>
      </c>
      <c r="K120" s="393" t="str">
        <f t="shared" si="20"/>
        <v>110</v>
      </c>
      <c r="L120" s="393" t="str">
        <f t="shared" si="21"/>
        <v>1101</v>
      </c>
      <c r="M120" s="518" t="s">
        <v>1307</v>
      </c>
      <c r="N120" s="394" t="s">
        <v>1326</v>
      </c>
      <c r="O120" s="395" t="s">
        <v>1308</v>
      </c>
      <c r="P120" s="386"/>
      <c r="Q120" s="431" t="s">
        <v>170</v>
      </c>
      <c r="R120" s="386"/>
      <c r="S120" s="386"/>
    </row>
    <row r="121" spans="1:19" customFormat="1" hidden="1" x14ac:dyDescent="0.2">
      <c r="A121" s="396">
        <v>119</v>
      </c>
      <c r="B121" s="397" t="str">
        <f t="shared" si="11"/>
        <v>1110111</v>
      </c>
      <c r="C121" s="396" t="str">
        <f t="shared" si="12"/>
        <v>1</v>
      </c>
      <c r="D121" s="398" t="str">
        <f t="shared" si="13"/>
        <v>1</v>
      </c>
      <c r="E121" s="399" t="str">
        <f t="shared" si="14"/>
        <v>1</v>
      </c>
      <c r="F121" s="399" t="str">
        <f t="shared" si="15"/>
        <v>0</v>
      </c>
      <c r="G121" s="400" t="str">
        <f t="shared" si="16"/>
        <v>1</v>
      </c>
      <c r="H121" s="400" t="str">
        <f t="shared" si="17"/>
        <v>1</v>
      </c>
      <c r="I121" s="401" t="str">
        <f t="shared" si="18"/>
        <v>1</v>
      </c>
      <c r="J121" s="396" t="str">
        <f t="shared" si="19"/>
        <v>110</v>
      </c>
      <c r="K121" s="402" t="str">
        <f t="shared" si="20"/>
        <v>111</v>
      </c>
      <c r="L121" s="402" t="str">
        <f t="shared" si="21"/>
        <v>1101</v>
      </c>
      <c r="M121" s="519" t="s">
        <v>1307</v>
      </c>
      <c r="N121" s="403" t="s">
        <v>1326</v>
      </c>
      <c r="O121" s="404" t="s">
        <v>1308</v>
      </c>
      <c r="P121" s="386"/>
      <c r="Q121" s="431" t="s">
        <v>170</v>
      </c>
      <c r="R121" s="386"/>
      <c r="S121" s="386"/>
    </row>
    <row r="122" spans="1:19" customFormat="1" hidden="1" x14ac:dyDescent="0.2">
      <c r="A122" s="377">
        <v>120</v>
      </c>
      <c r="B122" s="378" t="str">
        <f t="shared" si="11"/>
        <v>1111000</v>
      </c>
      <c r="C122" s="377" t="str">
        <f t="shared" si="12"/>
        <v>1</v>
      </c>
      <c r="D122" s="379" t="str">
        <f t="shared" si="13"/>
        <v>1</v>
      </c>
      <c r="E122" s="380" t="str">
        <f t="shared" si="14"/>
        <v>1</v>
      </c>
      <c r="F122" s="380" t="str">
        <f t="shared" si="15"/>
        <v>1</v>
      </c>
      <c r="G122" s="381" t="str">
        <f t="shared" si="16"/>
        <v>0</v>
      </c>
      <c r="H122" s="381" t="str">
        <f t="shared" si="17"/>
        <v>0</v>
      </c>
      <c r="I122" s="382" t="str">
        <f t="shared" si="18"/>
        <v>0</v>
      </c>
      <c r="J122" s="377" t="str">
        <f t="shared" si="19"/>
        <v>111</v>
      </c>
      <c r="K122" s="383" t="str">
        <f t="shared" si="20"/>
        <v>000</v>
      </c>
      <c r="L122" s="383" t="str">
        <f t="shared" si="21"/>
        <v>1110</v>
      </c>
      <c r="M122" s="517" t="s">
        <v>1309</v>
      </c>
      <c r="N122" s="384" t="s">
        <v>1326</v>
      </c>
      <c r="O122" s="385" t="s">
        <v>1234</v>
      </c>
      <c r="P122" s="386"/>
      <c r="Q122" s="431" t="s">
        <v>170</v>
      </c>
      <c r="R122" s="386"/>
      <c r="S122" s="386"/>
    </row>
    <row r="123" spans="1:19" customFormat="1" hidden="1" x14ac:dyDescent="0.2">
      <c r="A123" s="388">
        <v>121</v>
      </c>
      <c r="B123" s="387" t="str">
        <f t="shared" si="11"/>
        <v>1111001</v>
      </c>
      <c r="C123" s="388" t="str">
        <f t="shared" si="12"/>
        <v>1</v>
      </c>
      <c r="D123" s="389" t="str">
        <f t="shared" si="13"/>
        <v>1</v>
      </c>
      <c r="E123" s="390" t="str">
        <f t="shared" si="14"/>
        <v>1</v>
      </c>
      <c r="F123" s="390" t="str">
        <f t="shared" si="15"/>
        <v>1</v>
      </c>
      <c r="G123" s="391" t="str">
        <f t="shared" si="16"/>
        <v>0</v>
      </c>
      <c r="H123" s="391" t="str">
        <f t="shared" si="17"/>
        <v>0</v>
      </c>
      <c r="I123" s="392" t="str">
        <f t="shared" si="18"/>
        <v>1</v>
      </c>
      <c r="J123" s="388" t="str">
        <f t="shared" si="19"/>
        <v>111</v>
      </c>
      <c r="K123" s="393" t="str">
        <f t="shared" si="20"/>
        <v>001</v>
      </c>
      <c r="L123" s="393" t="str">
        <f t="shared" si="21"/>
        <v>1110</v>
      </c>
      <c r="M123" s="518" t="s">
        <v>1309</v>
      </c>
      <c r="N123" s="394" t="s">
        <v>1326</v>
      </c>
      <c r="O123" s="395" t="s">
        <v>1234</v>
      </c>
      <c r="P123" s="386"/>
      <c r="Q123" s="431" t="s">
        <v>170</v>
      </c>
      <c r="R123" s="386"/>
      <c r="S123" s="386"/>
    </row>
    <row r="124" spans="1:19" customFormat="1" hidden="1" x14ac:dyDescent="0.2">
      <c r="A124" s="388">
        <v>122</v>
      </c>
      <c r="B124" s="387" t="str">
        <f t="shared" si="11"/>
        <v>1111010</v>
      </c>
      <c r="C124" s="388" t="str">
        <f t="shared" si="12"/>
        <v>1</v>
      </c>
      <c r="D124" s="389" t="str">
        <f t="shared" si="13"/>
        <v>1</v>
      </c>
      <c r="E124" s="390" t="str">
        <f t="shared" si="14"/>
        <v>1</v>
      </c>
      <c r="F124" s="390" t="str">
        <f t="shared" si="15"/>
        <v>1</v>
      </c>
      <c r="G124" s="391" t="str">
        <f t="shared" si="16"/>
        <v>0</v>
      </c>
      <c r="H124" s="391" t="str">
        <f t="shared" si="17"/>
        <v>1</v>
      </c>
      <c r="I124" s="392" t="str">
        <f t="shared" si="18"/>
        <v>0</v>
      </c>
      <c r="J124" s="388" t="str">
        <f t="shared" si="19"/>
        <v>111</v>
      </c>
      <c r="K124" s="393" t="str">
        <f t="shared" si="20"/>
        <v>010</v>
      </c>
      <c r="L124" s="393" t="str">
        <f t="shared" si="21"/>
        <v>1110</v>
      </c>
      <c r="M124" s="518" t="s">
        <v>1309</v>
      </c>
      <c r="N124" s="394" t="s">
        <v>1326</v>
      </c>
      <c r="O124" s="395" t="s">
        <v>1234</v>
      </c>
      <c r="P124" s="386"/>
      <c r="Q124" s="431" t="s">
        <v>170</v>
      </c>
      <c r="R124" s="386"/>
      <c r="S124" s="386"/>
    </row>
    <row r="125" spans="1:19" customFormat="1" hidden="1" x14ac:dyDescent="0.2">
      <c r="A125" s="388">
        <v>123</v>
      </c>
      <c r="B125" s="387" t="str">
        <f t="shared" si="11"/>
        <v>1111011</v>
      </c>
      <c r="C125" s="388" t="str">
        <f t="shared" si="12"/>
        <v>1</v>
      </c>
      <c r="D125" s="389" t="str">
        <f t="shared" si="13"/>
        <v>1</v>
      </c>
      <c r="E125" s="390" t="str">
        <f t="shared" si="14"/>
        <v>1</v>
      </c>
      <c r="F125" s="390" t="str">
        <f t="shared" si="15"/>
        <v>1</v>
      </c>
      <c r="G125" s="391" t="str">
        <f t="shared" si="16"/>
        <v>0</v>
      </c>
      <c r="H125" s="391" t="str">
        <f t="shared" si="17"/>
        <v>1</v>
      </c>
      <c r="I125" s="392" t="str">
        <f t="shared" si="18"/>
        <v>1</v>
      </c>
      <c r="J125" s="388" t="str">
        <f t="shared" si="19"/>
        <v>111</v>
      </c>
      <c r="K125" s="393" t="str">
        <f t="shared" si="20"/>
        <v>011</v>
      </c>
      <c r="L125" s="393" t="str">
        <f t="shared" si="21"/>
        <v>1110</v>
      </c>
      <c r="M125" s="518" t="s">
        <v>1309</v>
      </c>
      <c r="N125" s="394" t="s">
        <v>1326</v>
      </c>
      <c r="O125" s="395" t="s">
        <v>1234</v>
      </c>
      <c r="P125" s="386"/>
      <c r="Q125" s="431" t="s">
        <v>170</v>
      </c>
      <c r="R125" s="386"/>
      <c r="S125" s="386"/>
    </row>
    <row r="126" spans="1:19" customFormat="1" hidden="1" x14ac:dyDescent="0.2">
      <c r="A126" s="388">
        <v>124</v>
      </c>
      <c r="B126" s="387" t="str">
        <f t="shared" si="11"/>
        <v>1111100</v>
      </c>
      <c r="C126" s="388" t="str">
        <f t="shared" si="12"/>
        <v>1</v>
      </c>
      <c r="D126" s="389" t="str">
        <f t="shared" si="13"/>
        <v>1</v>
      </c>
      <c r="E126" s="390" t="str">
        <f t="shared" si="14"/>
        <v>1</v>
      </c>
      <c r="F126" s="390" t="str">
        <f t="shared" si="15"/>
        <v>1</v>
      </c>
      <c r="G126" s="391" t="str">
        <f t="shared" si="16"/>
        <v>1</v>
      </c>
      <c r="H126" s="391" t="str">
        <f t="shared" si="17"/>
        <v>0</v>
      </c>
      <c r="I126" s="392" t="str">
        <f t="shared" si="18"/>
        <v>0</v>
      </c>
      <c r="J126" s="388" t="str">
        <f t="shared" si="19"/>
        <v>111</v>
      </c>
      <c r="K126" s="393" t="str">
        <f t="shared" si="20"/>
        <v>100</v>
      </c>
      <c r="L126" s="393" t="str">
        <f t="shared" si="21"/>
        <v>1111</v>
      </c>
      <c r="M126" s="518" t="s">
        <v>1309</v>
      </c>
      <c r="N126" s="394" t="s">
        <v>1326</v>
      </c>
      <c r="O126" s="395" t="s">
        <v>1234</v>
      </c>
      <c r="P126" s="386"/>
      <c r="Q126" s="431" t="s">
        <v>170</v>
      </c>
      <c r="R126" s="386"/>
      <c r="S126" s="386"/>
    </row>
    <row r="127" spans="1:19" customFormat="1" hidden="1" x14ac:dyDescent="0.2">
      <c r="A127" s="388">
        <v>125</v>
      </c>
      <c r="B127" s="387" t="str">
        <f t="shared" si="11"/>
        <v>1111101</v>
      </c>
      <c r="C127" s="388" t="str">
        <f t="shared" si="12"/>
        <v>1</v>
      </c>
      <c r="D127" s="389" t="str">
        <f t="shared" si="13"/>
        <v>1</v>
      </c>
      <c r="E127" s="390" t="str">
        <f t="shared" si="14"/>
        <v>1</v>
      </c>
      <c r="F127" s="390" t="str">
        <f t="shared" si="15"/>
        <v>1</v>
      </c>
      <c r="G127" s="391" t="str">
        <f t="shared" si="16"/>
        <v>1</v>
      </c>
      <c r="H127" s="391" t="str">
        <f t="shared" si="17"/>
        <v>0</v>
      </c>
      <c r="I127" s="392" t="str">
        <f t="shared" si="18"/>
        <v>1</v>
      </c>
      <c r="J127" s="388" t="str">
        <f t="shared" si="19"/>
        <v>111</v>
      </c>
      <c r="K127" s="393" t="str">
        <f t="shared" si="20"/>
        <v>101</v>
      </c>
      <c r="L127" s="393" t="str">
        <f t="shared" si="21"/>
        <v>1111</v>
      </c>
      <c r="M127" s="518" t="s">
        <v>1309</v>
      </c>
      <c r="N127" s="394" t="s">
        <v>1326</v>
      </c>
      <c r="O127" s="395" t="s">
        <v>1234</v>
      </c>
      <c r="P127" s="386"/>
      <c r="Q127" s="431" t="s">
        <v>170</v>
      </c>
      <c r="R127" s="386"/>
      <c r="S127" s="386"/>
    </row>
    <row r="128" spans="1:19" customFormat="1" hidden="1" x14ac:dyDescent="0.2">
      <c r="A128" s="388">
        <v>126</v>
      </c>
      <c r="B128" s="387" t="str">
        <f t="shared" si="11"/>
        <v>1111110</v>
      </c>
      <c r="C128" s="388" t="str">
        <f t="shared" si="12"/>
        <v>1</v>
      </c>
      <c r="D128" s="389" t="str">
        <f t="shared" si="13"/>
        <v>1</v>
      </c>
      <c r="E128" s="390" t="str">
        <f t="shared" si="14"/>
        <v>1</v>
      </c>
      <c r="F128" s="390" t="str">
        <f t="shared" si="15"/>
        <v>1</v>
      </c>
      <c r="G128" s="391" t="str">
        <f t="shared" si="16"/>
        <v>1</v>
      </c>
      <c r="H128" s="391" t="str">
        <f t="shared" si="17"/>
        <v>1</v>
      </c>
      <c r="I128" s="392" t="str">
        <f t="shared" si="18"/>
        <v>0</v>
      </c>
      <c r="J128" s="388" t="str">
        <f t="shared" si="19"/>
        <v>111</v>
      </c>
      <c r="K128" s="393" t="str">
        <f t="shared" si="20"/>
        <v>110</v>
      </c>
      <c r="L128" s="393" t="str">
        <f t="shared" si="21"/>
        <v>1111</v>
      </c>
      <c r="M128" s="518" t="s">
        <v>1309</v>
      </c>
      <c r="N128" s="394" t="s">
        <v>1326</v>
      </c>
      <c r="O128" s="395" t="s">
        <v>1234</v>
      </c>
      <c r="P128" s="386"/>
      <c r="Q128" s="431" t="s">
        <v>170</v>
      </c>
      <c r="R128" s="386"/>
      <c r="S128" s="386"/>
    </row>
    <row r="129" spans="1:20" customFormat="1" hidden="1" x14ac:dyDescent="0.2">
      <c r="A129" s="396">
        <v>127</v>
      </c>
      <c r="B129" s="397" t="str">
        <f t="shared" si="11"/>
        <v>1111111</v>
      </c>
      <c r="C129" s="396" t="str">
        <f t="shared" si="12"/>
        <v>1</v>
      </c>
      <c r="D129" s="398" t="str">
        <f t="shared" si="13"/>
        <v>1</v>
      </c>
      <c r="E129" s="399" t="str">
        <f t="shared" si="14"/>
        <v>1</v>
      </c>
      <c r="F129" s="399" t="str">
        <f t="shared" si="15"/>
        <v>1</v>
      </c>
      <c r="G129" s="400" t="str">
        <f t="shared" si="16"/>
        <v>1</v>
      </c>
      <c r="H129" s="400" t="str">
        <f t="shared" si="17"/>
        <v>1</v>
      </c>
      <c r="I129" s="401" t="str">
        <f t="shared" si="18"/>
        <v>1</v>
      </c>
      <c r="J129" s="396" t="str">
        <f t="shared" si="19"/>
        <v>111</v>
      </c>
      <c r="K129" s="402" t="str">
        <f t="shared" si="20"/>
        <v>111</v>
      </c>
      <c r="L129" s="402" t="str">
        <f t="shared" si="21"/>
        <v>1111</v>
      </c>
      <c r="M129" s="519" t="s">
        <v>1309</v>
      </c>
      <c r="N129" s="403" t="s">
        <v>1326</v>
      </c>
      <c r="O129" s="404" t="s">
        <v>1234</v>
      </c>
      <c r="P129" s="386"/>
      <c r="Q129" s="431" t="s">
        <v>170</v>
      </c>
      <c r="R129" s="386"/>
      <c r="S129" s="386"/>
    </row>
    <row r="130" spans="1:20" x14ac:dyDescent="0.2">
      <c r="T130" s="452"/>
    </row>
    <row r="131" spans="1:20" x14ac:dyDescent="0.2">
      <c r="T131" s="452"/>
    </row>
  </sheetData>
  <autoFilter ref="A1:U129" xr:uid="{E8E9E883-644E-4A6B-97BA-C19B586C43DD}">
    <filterColumn colId="16">
      <filters>
        <filter val="Y"/>
      </filters>
    </filterColumn>
  </autoFilter>
  <conditionalFormatting sqref="M2:Q129">
    <cfRule type="expression" dxfId="121" priority="1">
      <formula>$Q2="Y"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E296"/>
  <sheetViews>
    <sheetView topLeftCell="A2" workbookViewId="0">
      <selection activeCell="A2" sqref="A2:E296"/>
    </sheetView>
  </sheetViews>
  <sheetFormatPr defaultColWidth="48.125" defaultRowHeight="10.5" x14ac:dyDescent="0.2"/>
  <cols>
    <col min="1" max="1" width="6.375" style="309" bestFit="1" customWidth="1"/>
    <col min="2" max="2" width="42.25" style="299" bestFit="1" customWidth="1"/>
    <col min="3" max="3" width="23.875" style="305" customWidth="1"/>
    <col min="4" max="4" width="51.25" style="299" customWidth="1"/>
    <col min="5" max="5" width="9.875" style="299" bestFit="1" customWidth="1"/>
    <col min="6" max="16384" width="48.125" style="299"/>
  </cols>
  <sheetData>
    <row r="1" spans="1:5" ht="11.25" x14ac:dyDescent="0.2">
      <c r="A1" s="296" t="s">
        <v>209</v>
      </c>
      <c r="B1" s="297" t="s">
        <v>210</v>
      </c>
      <c r="C1" s="298" t="s">
        <v>257</v>
      </c>
      <c r="D1" s="297" t="s">
        <v>84</v>
      </c>
      <c r="E1" s="297" t="s">
        <v>813</v>
      </c>
    </row>
    <row r="2" spans="1:5" ht="11.25" x14ac:dyDescent="0.2">
      <c r="A2" s="310" t="s">
        <v>323</v>
      </c>
      <c r="B2" s="313" t="s">
        <v>212</v>
      </c>
      <c r="C2" s="304"/>
      <c r="D2" s="305" t="str">
        <f>Tabel3[[#This Row],[CC]]&amp;": "&amp;Tabel3[[#This Row],[Country]]&amp; IF(Tabel3[[#This Row],[Remark]]&lt;&gt;""," (" &amp; Tabel3[[#This Row],[Remark]]&amp;")","")</f>
        <v>219: Denmark</v>
      </c>
      <c r="E2" s="299">
        <v>1</v>
      </c>
    </row>
    <row r="3" spans="1:5" ht="11.25" x14ac:dyDescent="0.2">
      <c r="A3" s="302" t="s">
        <v>335</v>
      </c>
      <c r="B3" s="303" t="s">
        <v>336</v>
      </c>
      <c r="C3" s="304"/>
      <c r="D3" s="305" t="str">
        <f>Tabel3[[#This Row],[CC]]&amp;": "&amp;Tabel3[[#This Row],[Country]]&amp; IF(Tabel3[[#This Row],[Remark]]&lt;&gt;""," (" &amp; Tabel3[[#This Row],[Remark]]&amp;")","")</f>
        <v>231: Denmark - Faroe Islands</v>
      </c>
      <c r="E3" s="299">
        <v>1</v>
      </c>
    </row>
    <row r="4" spans="1:5" ht="11.25" x14ac:dyDescent="0.2">
      <c r="A4" s="312" t="s">
        <v>449</v>
      </c>
      <c r="B4" s="304" t="s">
        <v>450</v>
      </c>
      <c r="C4" s="300"/>
      <c r="D4" s="308" t="str">
        <f>Tabel3[[#This Row],[CC]]&amp;": "&amp;Tabel3[[#This Row],[Country]]&amp; IF(Tabel3[[#This Row],[Remark]]&lt;&gt;""," (" &amp; Tabel3[[#This Row],[Remark]]&amp;")","")</f>
        <v>331: Denmark - Greenland</v>
      </c>
      <c r="E4" s="299">
        <v>1</v>
      </c>
    </row>
    <row r="5" spans="1:5" ht="11.25" x14ac:dyDescent="0.2">
      <c r="A5" s="311" t="s">
        <v>92</v>
      </c>
      <c r="B5" s="314" t="s">
        <v>92</v>
      </c>
      <c r="C5" s="300"/>
      <c r="D5" s="301" t="s">
        <v>814</v>
      </c>
    </row>
    <row r="6" spans="1:5" ht="11.25" x14ac:dyDescent="0.2">
      <c r="A6" s="302" t="s">
        <v>293</v>
      </c>
      <c r="B6" s="303" t="s">
        <v>294</v>
      </c>
      <c r="C6" s="304"/>
      <c r="D6" s="305" t="str">
        <f>Tabel3[[#This Row],[CC]]&amp;": "&amp;Tabel3[[#This Row],[Country]]&amp; IF(Tabel3[[#This Row],[Remark]]&lt;&gt;""," (" &amp; Tabel3[[#This Row],[Remark]]&amp;")","")</f>
        <v>201: Albania (Republic of)</v>
      </c>
    </row>
    <row r="7" spans="1:5" ht="11.25" x14ac:dyDescent="0.2">
      <c r="A7" s="302" t="s">
        <v>295</v>
      </c>
      <c r="B7" s="303" t="s">
        <v>296</v>
      </c>
      <c r="C7" s="304"/>
      <c r="D7" s="305" t="str">
        <f>Tabel3[[#This Row],[CC]]&amp;": "&amp;Tabel3[[#This Row],[Country]]&amp; IF(Tabel3[[#This Row],[Remark]]&lt;&gt;""," (" &amp; Tabel3[[#This Row],[Remark]]&amp;")","")</f>
        <v>202: Andorra (Principality of)</v>
      </c>
    </row>
    <row r="8" spans="1:5" ht="11.25" x14ac:dyDescent="0.2">
      <c r="A8" s="302" t="s">
        <v>297</v>
      </c>
      <c r="B8" s="303" t="s">
        <v>298</v>
      </c>
      <c r="C8" s="304"/>
      <c r="D8" s="305" t="str">
        <f>Tabel3[[#This Row],[CC]]&amp;": "&amp;Tabel3[[#This Row],[Country]]&amp; IF(Tabel3[[#This Row],[Remark]]&lt;&gt;""," (" &amp; Tabel3[[#This Row],[Remark]]&amp;")","")</f>
        <v>203: Austria</v>
      </c>
    </row>
    <row r="9" spans="1:5" ht="11.25" x14ac:dyDescent="0.2">
      <c r="A9" s="302" t="s">
        <v>299</v>
      </c>
      <c r="B9" s="303" t="s">
        <v>300</v>
      </c>
      <c r="C9" s="304"/>
      <c r="D9" s="305" t="str">
        <f>Tabel3[[#This Row],[CC]]&amp;": "&amp;Tabel3[[#This Row],[Country]]&amp; IF(Tabel3[[#This Row],[Remark]]&lt;&gt;""," (" &amp; Tabel3[[#This Row],[Remark]]&amp;")","")</f>
        <v>204: Portugal - Azores</v>
      </c>
    </row>
    <row r="10" spans="1:5" ht="11.25" x14ac:dyDescent="0.2">
      <c r="A10" s="302" t="s">
        <v>301</v>
      </c>
      <c r="B10" s="303" t="s">
        <v>302</v>
      </c>
      <c r="C10" s="304"/>
      <c r="D10" s="305" t="str">
        <f>Tabel3[[#This Row],[CC]]&amp;": "&amp;Tabel3[[#This Row],[Country]]&amp; IF(Tabel3[[#This Row],[Remark]]&lt;&gt;""," (" &amp; Tabel3[[#This Row],[Remark]]&amp;")","")</f>
        <v>205: Belgium</v>
      </c>
    </row>
    <row r="11" spans="1:5" ht="11.25" x14ac:dyDescent="0.2">
      <c r="A11" s="302" t="s">
        <v>303</v>
      </c>
      <c r="B11" s="303" t="s">
        <v>304</v>
      </c>
      <c r="C11" s="304"/>
      <c r="D11" s="305" t="str">
        <f>Tabel3[[#This Row],[CC]]&amp;": "&amp;Tabel3[[#This Row],[Country]]&amp; IF(Tabel3[[#This Row],[Remark]]&lt;&gt;""," (" &amp; Tabel3[[#This Row],[Remark]]&amp;")","")</f>
        <v>206: Belarus (Republic of)</v>
      </c>
    </row>
    <row r="12" spans="1:5" ht="11.25" x14ac:dyDescent="0.2">
      <c r="A12" s="302" t="s">
        <v>305</v>
      </c>
      <c r="B12" s="303" t="s">
        <v>306</v>
      </c>
      <c r="C12" s="304"/>
      <c r="D12" s="305" t="str">
        <f>Tabel3[[#This Row],[CC]]&amp;": "&amp;Tabel3[[#This Row],[Country]]&amp; IF(Tabel3[[#This Row],[Remark]]&lt;&gt;""," (" &amp; Tabel3[[#This Row],[Remark]]&amp;")","")</f>
        <v>207: Bulgaria (Republic of)</v>
      </c>
    </row>
    <row r="13" spans="1:5" ht="11.25" x14ac:dyDescent="0.2">
      <c r="A13" s="302" t="s">
        <v>307</v>
      </c>
      <c r="B13" s="303" t="s">
        <v>308</v>
      </c>
      <c r="C13" s="304"/>
      <c r="D13" s="305" t="str">
        <f>Tabel3[[#This Row],[CC]]&amp;": "&amp;Tabel3[[#This Row],[Country]]&amp; IF(Tabel3[[#This Row],[Remark]]&lt;&gt;""," (" &amp; Tabel3[[#This Row],[Remark]]&amp;")","")</f>
        <v>208: Vatican City State</v>
      </c>
    </row>
    <row r="14" spans="1:5" ht="11.25" x14ac:dyDescent="0.2">
      <c r="A14" s="302" t="s">
        <v>309</v>
      </c>
      <c r="B14" s="303" t="s">
        <v>310</v>
      </c>
      <c r="C14" s="304"/>
      <c r="D14" s="305" t="str">
        <f>Tabel3[[#This Row],[CC]]&amp;": "&amp;Tabel3[[#This Row],[Country]]&amp; IF(Tabel3[[#This Row],[Remark]]&lt;&gt;""," (" &amp; Tabel3[[#This Row],[Remark]]&amp;")","")</f>
        <v>209: Cyprus (Republic of)</v>
      </c>
    </row>
    <row r="15" spans="1:5" ht="11.25" x14ac:dyDescent="0.2">
      <c r="A15" s="302" t="s">
        <v>311</v>
      </c>
      <c r="B15" s="303" t="s">
        <v>310</v>
      </c>
      <c r="C15" s="304"/>
      <c r="D15" s="305" t="str">
        <f>Tabel3[[#This Row],[CC]]&amp;": "&amp;Tabel3[[#This Row],[Country]]&amp; IF(Tabel3[[#This Row],[Remark]]&lt;&gt;""," (" &amp; Tabel3[[#This Row],[Remark]]&amp;")","")</f>
        <v>210: Cyprus (Republic of)</v>
      </c>
    </row>
    <row r="16" spans="1:5" ht="11.25" x14ac:dyDescent="0.2">
      <c r="A16" s="302" t="s">
        <v>312</v>
      </c>
      <c r="B16" s="303" t="s">
        <v>313</v>
      </c>
      <c r="C16" s="304"/>
      <c r="D16" s="305" t="str">
        <f>Tabel3[[#This Row],[CC]]&amp;": "&amp;Tabel3[[#This Row],[Country]]&amp; IF(Tabel3[[#This Row],[Remark]]&lt;&gt;""," (" &amp; Tabel3[[#This Row],[Remark]]&amp;")","")</f>
        <v>211: Germany (Federal Republic of)</v>
      </c>
    </row>
    <row r="17" spans="1:4" ht="11.25" x14ac:dyDescent="0.2">
      <c r="A17" s="302" t="s">
        <v>314</v>
      </c>
      <c r="B17" s="303" t="s">
        <v>310</v>
      </c>
      <c r="C17" s="304"/>
      <c r="D17" s="305" t="str">
        <f>Tabel3[[#This Row],[CC]]&amp;": "&amp;Tabel3[[#This Row],[Country]]&amp; IF(Tabel3[[#This Row],[Remark]]&lt;&gt;""," (" &amp; Tabel3[[#This Row],[Remark]]&amp;")","")</f>
        <v>212: Cyprus (Republic of)</v>
      </c>
    </row>
    <row r="18" spans="1:4" ht="11.25" x14ac:dyDescent="0.2">
      <c r="A18" s="302" t="s">
        <v>315</v>
      </c>
      <c r="B18" s="303" t="s">
        <v>316</v>
      </c>
      <c r="C18" s="304"/>
      <c r="D18" s="305" t="str">
        <f>Tabel3[[#This Row],[CC]]&amp;": "&amp;Tabel3[[#This Row],[Country]]&amp; IF(Tabel3[[#This Row],[Remark]]&lt;&gt;""," (" &amp; Tabel3[[#This Row],[Remark]]&amp;")","")</f>
        <v>213: Georgia</v>
      </c>
    </row>
    <row r="19" spans="1:4" ht="11.25" x14ac:dyDescent="0.2">
      <c r="A19" s="302" t="s">
        <v>317</v>
      </c>
      <c r="B19" s="303" t="s">
        <v>318</v>
      </c>
      <c r="C19" s="304"/>
      <c r="D19" s="305" t="str">
        <f>Tabel3[[#This Row],[CC]]&amp;": "&amp;Tabel3[[#This Row],[Country]]&amp; IF(Tabel3[[#This Row],[Remark]]&lt;&gt;""," (" &amp; Tabel3[[#This Row],[Remark]]&amp;")","")</f>
        <v>214: Moldova (Republic of)</v>
      </c>
    </row>
    <row r="20" spans="1:4" ht="11.25" x14ac:dyDescent="0.2">
      <c r="A20" s="302" t="s">
        <v>319</v>
      </c>
      <c r="B20" s="303" t="s">
        <v>211</v>
      </c>
      <c r="C20" s="304"/>
      <c r="D20" s="305" t="str">
        <f>Tabel3[[#This Row],[CC]]&amp;": "&amp;Tabel3[[#This Row],[Country]]&amp; IF(Tabel3[[#This Row],[Remark]]&lt;&gt;""," (" &amp; Tabel3[[#This Row],[Remark]]&amp;")","")</f>
        <v>215: Malta</v>
      </c>
    </row>
    <row r="21" spans="1:4" ht="11.25" x14ac:dyDescent="0.2">
      <c r="A21" s="302" t="s">
        <v>320</v>
      </c>
      <c r="B21" s="303" t="s">
        <v>321</v>
      </c>
      <c r="C21" s="304"/>
      <c r="D21" s="305" t="str">
        <f>Tabel3[[#This Row],[CC]]&amp;": "&amp;Tabel3[[#This Row],[Country]]&amp; IF(Tabel3[[#This Row],[Remark]]&lt;&gt;""," (" &amp; Tabel3[[#This Row],[Remark]]&amp;")","")</f>
        <v>216: Armenia (Republic of)</v>
      </c>
    </row>
    <row r="22" spans="1:4" ht="11.25" x14ac:dyDescent="0.2">
      <c r="A22" s="302" t="s">
        <v>322</v>
      </c>
      <c r="B22" s="303" t="s">
        <v>313</v>
      </c>
      <c r="C22" s="304"/>
      <c r="D22" s="305" t="str">
        <f>Tabel3[[#This Row],[CC]]&amp;": "&amp;Tabel3[[#This Row],[Country]]&amp; IF(Tabel3[[#This Row],[Remark]]&lt;&gt;""," (" &amp; Tabel3[[#This Row],[Remark]]&amp;")","")</f>
        <v>218: Germany (Federal Republic of)</v>
      </c>
    </row>
    <row r="23" spans="1:4" ht="11.25" x14ac:dyDescent="0.2">
      <c r="A23" s="302" t="s">
        <v>324</v>
      </c>
      <c r="B23" s="303" t="s">
        <v>212</v>
      </c>
      <c r="C23" s="304" t="s">
        <v>812</v>
      </c>
      <c r="D23" s="305" t="str">
        <f>Tabel3[[#This Row],[CC]]&amp;": "&amp;Tabel3[[#This Row],[Country]]&amp; IF(Tabel3[[#This Row],[Remark]]&lt;&gt;""," (" &amp; Tabel3[[#This Row],[Remark]]&amp;")","")</f>
        <v>220: Denmark (Do not use, use 219 ref BL 1-10)</v>
      </c>
    </row>
    <row r="24" spans="1:4" ht="11.25" x14ac:dyDescent="0.2">
      <c r="A24" s="302" t="s">
        <v>325</v>
      </c>
      <c r="B24" s="303" t="s">
        <v>326</v>
      </c>
      <c r="C24" s="304"/>
      <c r="D24" s="305" t="str">
        <f>Tabel3[[#This Row],[CC]]&amp;": "&amp;Tabel3[[#This Row],[Country]]&amp; IF(Tabel3[[#This Row],[Remark]]&lt;&gt;""," (" &amp; Tabel3[[#This Row],[Remark]]&amp;")","")</f>
        <v>224: Spain</v>
      </c>
    </row>
    <row r="25" spans="1:4" ht="11.25" x14ac:dyDescent="0.2">
      <c r="A25" s="302" t="s">
        <v>327</v>
      </c>
      <c r="B25" s="303" t="s">
        <v>326</v>
      </c>
      <c r="C25" s="304"/>
      <c r="D25" s="305" t="str">
        <f>Tabel3[[#This Row],[CC]]&amp;": "&amp;Tabel3[[#This Row],[Country]]&amp; IF(Tabel3[[#This Row],[Remark]]&lt;&gt;""," (" &amp; Tabel3[[#This Row],[Remark]]&amp;")","")</f>
        <v>225: Spain</v>
      </c>
    </row>
    <row r="26" spans="1:4" ht="11.25" x14ac:dyDescent="0.2">
      <c r="A26" s="302" t="s">
        <v>328</v>
      </c>
      <c r="B26" s="303" t="s">
        <v>329</v>
      </c>
      <c r="C26" s="304"/>
      <c r="D26" s="305" t="str">
        <f>Tabel3[[#This Row],[CC]]&amp;": "&amp;Tabel3[[#This Row],[Country]]&amp; IF(Tabel3[[#This Row],[Remark]]&lt;&gt;""," (" &amp; Tabel3[[#This Row],[Remark]]&amp;")","")</f>
        <v>226: France</v>
      </c>
    </row>
    <row r="27" spans="1:4" ht="11.25" x14ac:dyDescent="0.2">
      <c r="A27" s="302" t="s">
        <v>330</v>
      </c>
      <c r="B27" s="303" t="s">
        <v>329</v>
      </c>
      <c r="C27" s="304"/>
      <c r="D27" s="305" t="str">
        <f>Tabel3[[#This Row],[CC]]&amp;": "&amp;Tabel3[[#This Row],[Country]]&amp; IF(Tabel3[[#This Row],[Remark]]&lt;&gt;""," (" &amp; Tabel3[[#This Row],[Remark]]&amp;")","")</f>
        <v>227: France</v>
      </c>
    </row>
    <row r="28" spans="1:4" ht="11.25" x14ac:dyDescent="0.2">
      <c r="A28" s="302" t="s">
        <v>331</v>
      </c>
      <c r="B28" s="303" t="s">
        <v>329</v>
      </c>
      <c r="C28" s="304"/>
      <c r="D28" s="305" t="str">
        <f>Tabel3[[#This Row],[CC]]&amp;": "&amp;Tabel3[[#This Row],[Country]]&amp; IF(Tabel3[[#This Row],[Remark]]&lt;&gt;""," (" &amp; Tabel3[[#This Row],[Remark]]&amp;")","")</f>
        <v>228: France</v>
      </c>
    </row>
    <row r="29" spans="1:4" ht="11.25" x14ac:dyDescent="0.2">
      <c r="A29" s="302" t="s">
        <v>332</v>
      </c>
      <c r="B29" s="303" t="s">
        <v>211</v>
      </c>
      <c r="C29" s="304"/>
      <c r="D29" s="305" t="str">
        <f>Tabel3[[#This Row],[CC]]&amp;": "&amp;Tabel3[[#This Row],[Country]]&amp; IF(Tabel3[[#This Row],[Remark]]&lt;&gt;""," (" &amp; Tabel3[[#This Row],[Remark]]&amp;")","")</f>
        <v>229: Malta</v>
      </c>
    </row>
    <row r="30" spans="1:4" ht="11.25" x14ac:dyDescent="0.2">
      <c r="A30" s="302" t="s">
        <v>333</v>
      </c>
      <c r="B30" s="303" t="s">
        <v>334</v>
      </c>
      <c r="C30" s="304"/>
      <c r="D30" s="305" t="str">
        <f>Tabel3[[#This Row],[CC]]&amp;": "&amp;Tabel3[[#This Row],[Country]]&amp; IF(Tabel3[[#This Row],[Remark]]&lt;&gt;""," (" &amp; Tabel3[[#This Row],[Remark]]&amp;")","")</f>
        <v>230: Finland</v>
      </c>
    </row>
    <row r="31" spans="1:4" ht="11.25" x14ac:dyDescent="0.2">
      <c r="A31" s="310" t="s">
        <v>337</v>
      </c>
      <c r="B31" s="313" t="s">
        <v>213</v>
      </c>
      <c r="C31" s="304"/>
      <c r="D31" s="305" t="str">
        <f>Tabel3[[#This Row],[CC]]&amp;": "&amp;Tabel3[[#This Row],[Country]]&amp; IF(Tabel3[[#This Row],[Remark]]&lt;&gt;""," (" &amp; Tabel3[[#This Row],[Remark]]&amp;")","")</f>
        <v>232: United Kingdom of Great Britain and Northern Ireland</v>
      </c>
    </row>
    <row r="32" spans="1:4" ht="11.25" x14ac:dyDescent="0.2">
      <c r="A32" s="306" t="s">
        <v>338</v>
      </c>
      <c r="B32" s="307" t="s">
        <v>213</v>
      </c>
      <c r="C32" s="300"/>
      <c r="D32" s="308" t="str">
        <f>Tabel3[[#This Row],[CC]]&amp;": "&amp;Tabel3[[#This Row],[Country]]&amp; IF(Tabel3[[#This Row],[Remark]]&lt;&gt;""," (" &amp; Tabel3[[#This Row],[Remark]]&amp;")","")</f>
        <v>233: United Kingdom of Great Britain and Northern Ireland</v>
      </c>
    </row>
    <row r="33" spans="1:4" ht="11.25" x14ac:dyDescent="0.2">
      <c r="A33" s="306" t="s">
        <v>339</v>
      </c>
      <c r="B33" s="307" t="s">
        <v>213</v>
      </c>
      <c r="C33" s="300"/>
      <c r="D33" s="308" t="str">
        <f>Tabel3[[#This Row],[CC]]&amp;": "&amp;Tabel3[[#This Row],[Country]]&amp; IF(Tabel3[[#This Row],[Remark]]&lt;&gt;""," (" &amp; Tabel3[[#This Row],[Remark]]&amp;")","")</f>
        <v>234: United Kingdom of Great Britain and Northern Ireland</v>
      </c>
    </row>
    <row r="34" spans="1:4" ht="11.25" x14ac:dyDescent="0.2">
      <c r="A34" s="306" t="s">
        <v>340</v>
      </c>
      <c r="B34" s="307" t="s">
        <v>213</v>
      </c>
      <c r="C34" s="300"/>
      <c r="D34" s="308" t="str">
        <f>Tabel3[[#This Row],[CC]]&amp;": "&amp;Tabel3[[#This Row],[Country]]&amp; IF(Tabel3[[#This Row],[Remark]]&lt;&gt;""," (" &amp; Tabel3[[#This Row],[Remark]]&amp;")","")</f>
        <v>235: United Kingdom of Great Britain and Northern Ireland</v>
      </c>
    </row>
    <row r="35" spans="1:4" ht="21" x14ac:dyDescent="0.2">
      <c r="A35" s="306" t="s">
        <v>341</v>
      </c>
      <c r="B35" s="307" t="s">
        <v>342</v>
      </c>
      <c r="C35" s="300"/>
      <c r="D35" s="308" t="str">
        <f>Tabel3[[#This Row],[CC]]&amp;": "&amp;Tabel3[[#This Row],[Country]]&amp; IF(Tabel3[[#This Row],[Remark]]&lt;&gt;""," (" &amp; Tabel3[[#This Row],[Remark]]&amp;")","")</f>
        <v>236: United Kingdom of Great Britain and Northern Ireland - Gibraltar</v>
      </c>
    </row>
    <row r="36" spans="1:4" ht="11.25" x14ac:dyDescent="0.2">
      <c r="A36" s="306" t="s">
        <v>343</v>
      </c>
      <c r="B36" s="307" t="s">
        <v>344</v>
      </c>
      <c r="C36" s="300"/>
      <c r="D36" s="308" t="str">
        <f>Tabel3[[#This Row],[CC]]&amp;": "&amp;Tabel3[[#This Row],[Country]]&amp; IF(Tabel3[[#This Row],[Remark]]&lt;&gt;""," (" &amp; Tabel3[[#This Row],[Remark]]&amp;")","")</f>
        <v>237: Greece</v>
      </c>
    </row>
    <row r="37" spans="1:4" ht="11.25" x14ac:dyDescent="0.2">
      <c r="A37" s="306" t="s">
        <v>345</v>
      </c>
      <c r="B37" s="307" t="s">
        <v>346</v>
      </c>
      <c r="C37" s="300"/>
      <c r="D37" s="308" t="str">
        <f>Tabel3[[#This Row],[CC]]&amp;": "&amp;Tabel3[[#This Row],[Country]]&amp; IF(Tabel3[[#This Row],[Remark]]&lt;&gt;""," (" &amp; Tabel3[[#This Row],[Remark]]&amp;")","")</f>
        <v>238: Croatia (Republic of)</v>
      </c>
    </row>
    <row r="38" spans="1:4" ht="11.25" x14ac:dyDescent="0.2">
      <c r="A38" s="306" t="s">
        <v>347</v>
      </c>
      <c r="B38" s="307" t="s">
        <v>344</v>
      </c>
      <c r="C38" s="300"/>
      <c r="D38" s="308" t="str">
        <f>Tabel3[[#This Row],[CC]]&amp;": "&amp;Tabel3[[#This Row],[Country]]&amp; IF(Tabel3[[#This Row],[Remark]]&lt;&gt;""," (" &amp; Tabel3[[#This Row],[Remark]]&amp;")","")</f>
        <v>239: Greece</v>
      </c>
    </row>
    <row r="39" spans="1:4" ht="11.25" x14ac:dyDescent="0.2">
      <c r="A39" s="306" t="s">
        <v>348</v>
      </c>
      <c r="B39" s="307" t="s">
        <v>344</v>
      </c>
      <c r="C39" s="300"/>
      <c r="D39" s="308" t="str">
        <f>Tabel3[[#This Row],[CC]]&amp;": "&amp;Tabel3[[#This Row],[Country]]&amp; IF(Tabel3[[#This Row],[Remark]]&lt;&gt;""," (" &amp; Tabel3[[#This Row],[Remark]]&amp;")","")</f>
        <v>240: Greece</v>
      </c>
    </row>
    <row r="40" spans="1:4" ht="11.25" x14ac:dyDescent="0.2">
      <c r="A40" s="306" t="s">
        <v>349</v>
      </c>
      <c r="B40" s="307" t="s">
        <v>344</v>
      </c>
      <c r="C40" s="300"/>
      <c r="D40" s="308" t="str">
        <f>Tabel3[[#This Row],[CC]]&amp;": "&amp;Tabel3[[#This Row],[Country]]&amp; IF(Tabel3[[#This Row],[Remark]]&lt;&gt;""," (" &amp; Tabel3[[#This Row],[Remark]]&amp;")","")</f>
        <v>241: Greece</v>
      </c>
    </row>
    <row r="41" spans="1:4" ht="11.25" x14ac:dyDescent="0.2">
      <c r="A41" s="306" t="s">
        <v>350</v>
      </c>
      <c r="B41" s="307" t="s">
        <v>351</v>
      </c>
      <c r="C41" s="300"/>
      <c r="D41" s="308" t="str">
        <f>Tabel3[[#This Row],[CC]]&amp;": "&amp;Tabel3[[#This Row],[Country]]&amp; IF(Tabel3[[#This Row],[Remark]]&lt;&gt;""," (" &amp; Tabel3[[#This Row],[Remark]]&amp;")","")</f>
        <v>242: Morocco (Kingdom of)</v>
      </c>
    </row>
    <row r="42" spans="1:4" ht="11.25" x14ac:dyDescent="0.2">
      <c r="A42" s="306" t="s">
        <v>352</v>
      </c>
      <c r="B42" s="307" t="s">
        <v>353</v>
      </c>
      <c r="C42" s="300"/>
      <c r="D42" s="308" t="str">
        <f>Tabel3[[#This Row],[CC]]&amp;": "&amp;Tabel3[[#This Row],[Country]]&amp; IF(Tabel3[[#This Row],[Remark]]&lt;&gt;""," (" &amp; Tabel3[[#This Row],[Remark]]&amp;")","")</f>
        <v>243: Hungary</v>
      </c>
    </row>
    <row r="43" spans="1:4" ht="11.25" x14ac:dyDescent="0.2">
      <c r="A43" s="306" t="s">
        <v>354</v>
      </c>
      <c r="B43" s="307" t="s">
        <v>355</v>
      </c>
      <c r="C43" s="300"/>
      <c r="D43" s="308" t="str">
        <f>Tabel3[[#This Row],[CC]]&amp;": "&amp;Tabel3[[#This Row],[Country]]&amp; IF(Tabel3[[#This Row],[Remark]]&lt;&gt;""," (" &amp; Tabel3[[#This Row],[Remark]]&amp;")","")</f>
        <v>244: Netherlands (Kingdom of the)</v>
      </c>
    </row>
    <row r="44" spans="1:4" ht="11.25" x14ac:dyDescent="0.2">
      <c r="A44" s="306" t="s">
        <v>356</v>
      </c>
      <c r="B44" s="307" t="s">
        <v>355</v>
      </c>
      <c r="C44" s="300"/>
      <c r="D44" s="308" t="str">
        <f>Tabel3[[#This Row],[CC]]&amp;": "&amp;Tabel3[[#This Row],[Country]]&amp; IF(Tabel3[[#This Row],[Remark]]&lt;&gt;""," (" &amp; Tabel3[[#This Row],[Remark]]&amp;")","")</f>
        <v>245: Netherlands (Kingdom of the)</v>
      </c>
    </row>
    <row r="45" spans="1:4" ht="11.25" x14ac:dyDescent="0.2">
      <c r="A45" s="306" t="s">
        <v>357</v>
      </c>
      <c r="B45" s="307" t="s">
        <v>355</v>
      </c>
      <c r="C45" s="300"/>
      <c r="D45" s="308" t="str">
        <f>Tabel3[[#This Row],[CC]]&amp;": "&amp;Tabel3[[#This Row],[Country]]&amp; IF(Tabel3[[#This Row],[Remark]]&lt;&gt;""," (" &amp; Tabel3[[#This Row],[Remark]]&amp;")","")</f>
        <v>246: Netherlands (Kingdom of the)</v>
      </c>
    </row>
    <row r="46" spans="1:4" ht="11.25" x14ac:dyDescent="0.2">
      <c r="A46" s="306" t="s">
        <v>358</v>
      </c>
      <c r="B46" s="307" t="s">
        <v>214</v>
      </c>
      <c r="C46" s="300"/>
      <c r="D46" s="308" t="str">
        <f>Tabel3[[#This Row],[CC]]&amp;": "&amp;Tabel3[[#This Row],[Country]]&amp; IF(Tabel3[[#This Row],[Remark]]&lt;&gt;""," (" &amp; Tabel3[[#This Row],[Remark]]&amp;")","")</f>
        <v>247: Italy</v>
      </c>
    </row>
    <row r="47" spans="1:4" ht="11.25" x14ac:dyDescent="0.2">
      <c r="A47" s="306" t="s">
        <v>359</v>
      </c>
      <c r="B47" s="307" t="s">
        <v>211</v>
      </c>
      <c r="C47" s="300"/>
      <c r="D47" s="308" t="str">
        <f>Tabel3[[#This Row],[CC]]&amp;": "&amp;Tabel3[[#This Row],[Country]]&amp; IF(Tabel3[[#This Row],[Remark]]&lt;&gt;""," (" &amp; Tabel3[[#This Row],[Remark]]&amp;")","")</f>
        <v>248: Malta</v>
      </c>
    </row>
    <row r="48" spans="1:4" ht="11.25" x14ac:dyDescent="0.2">
      <c r="A48" s="306" t="s">
        <v>360</v>
      </c>
      <c r="B48" s="307" t="s">
        <v>211</v>
      </c>
      <c r="C48" s="300"/>
      <c r="D48" s="308" t="str">
        <f>Tabel3[[#This Row],[CC]]&amp;": "&amp;Tabel3[[#This Row],[Country]]&amp; IF(Tabel3[[#This Row],[Remark]]&lt;&gt;""," (" &amp; Tabel3[[#This Row],[Remark]]&amp;")","")</f>
        <v>249: Malta</v>
      </c>
    </row>
    <row r="49" spans="1:4" ht="11.25" x14ac:dyDescent="0.2">
      <c r="A49" s="306" t="s">
        <v>361</v>
      </c>
      <c r="B49" s="307" t="s">
        <v>215</v>
      </c>
      <c r="C49" s="300"/>
      <c r="D49" s="308" t="str">
        <f>Tabel3[[#This Row],[CC]]&amp;": "&amp;Tabel3[[#This Row],[Country]]&amp; IF(Tabel3[[#This Row],[Remark]]&lt;&gt;""," (" &amp; Tabel3[[#This Row],[Remark]]&amp;")","")</f>
        <v>250: Ireland</v>
      </c>
    </row>
    <row r="50" spans="1:4" ht="11.25" x14ac:dyDescent="0.2">
      <c r="A50" s="306" t="s">
        <v>362</v>
      </c>
      <c r="B50" s="307" t="s">
        <v>216</v>
      </c>
      <c r="C50" s="300"/>
      <c r="D50" s="308" t="str">
        <f>Tabel3[[#This Row],[CC]]&amp;": "&amp;Tabel3[[#This Row],[Country]]&amp; IF(Tabel3[[#This Row],[Remark]]&lt;&gt;""," (" &amp; Tabel3[[#This Row],[Remark]]&amp;")","")</f>
        <v>251: Iceland</v>
      </c>
    </row>
    <row r="51" spans="1:4" ht="11.25" x14ac:dyDescent="0.2">
      <c r="A51" s="306" t="s">
        <v>363</v>
      </c>
      <c r="B51" s="307" t="s">
        <v>364</v>
      </c>
      <c r="C51" s="300"/>
      <c r="D51" s="308" t="str">
        <f>Tabel3[[#This Row],[CC]]&amp;": "&amp;Tabel3[[#This Row],[Country]]&amp; IF(Tabel3[[#This Row],[Remark]]&lt;&gt;""," (" &amp; Tabel3[[#This Row],[Remark]]&amp;")","")</f>
        <v>252: Liechtenstein (Principality of)</v>
      </c>
    </row>
    <row r="52" spans="1:4" ht="11.25" x14ac:dyDescent="0.2">
      <c r="A52" s="306" t="s">
        <v>365</v>
      </c>
      <c r="B52" s="307" t="s">
        <v>366</v>
      </c>
      <c r="C52" s="300"/>
      <c r="D52" s="308" t="str">
        <f>Tabel3[[#This Row],[CC]]&amp;": "&amp;Tabel3[[#This Row],[Country]]&amp; IF(Tabel3[[#This Row],[Remark]]&lt;&gt;""," (" &amp; Tabel3[[#This Row],[Remark]]&amp;")","")</f>
        <v>253: Luxembourg</v>
      </c>
    </row>
    <row r="53" spans="1:4" ht="11.25" x14ac:dyDescent="0.2">
      <c r="A53" s="306" t="s">
        <v>367</v>
      </c>
      <c r="B53" s="307" t="s">
        <v>368</v>
      </c>
      <c r="C53" s="300"/>
      <c r="D53" s="308" t="str">
        <f>Tabel3[[#This Row],[CC]]&amp;": "&amp;Tabel3[[#This Row],[Country]]&amp; IF(Tabel3[[#This Row],[Remark]]&lt;&gt;""," (" &amp; Tabel3[[#This Row],[Remark]]&amp;")","")</f>
        <v>254: Monaco (Principality of)</v>
      </c>
    </row>
    <row r="54" spans="1:4" ht="11.25" x14ac:dyDescent="0.2">
      <c r="A54" s="306" t="s">
        <v>369</v>
      </c>
      <c r="B54" s="307" t="s">
        <v>370</v>
      </c>
      <c r="C54" s="300"/>
      <c r="D54" s="308" t="str">
        <f>Tabel3[[#This Row],[CC]]&amp;": "&amp;Tabel3[[#This Row],[Country]]&amp; IF(Tabel3[[#This Row],[Remark]]&lt;&gt;""," (" &amp; Tabel3[[#This Row],[Remark]]&amp;")","")</f>
        <v>255: Portugal - Madeira</v>
      </c>
    </row>
    <row r="55" spans="1:4" ht="11.25" x14ac:dyDescent="0.2">
      <c r="A55" s="306" t="s">
        <v>371</v>
      </c>
      <c r="B55" s="307" t="s">
        <v>211</v>
      </c>
      <c r="C55" s="300"/>
      <c r="D55" s="308" t="str">
        <f>Tabel3[[#This Row],[CC]]&amp;": "&amp;Tabel3[[#This Row],[Country]]&amp; IF(Tabel3[[#This Row],[Remark]]&lt;&gt;""," (" &amp; Tabel3[[#This Row],[Remark]]&amp;")","")</f>
        <v>256: Malta</v>
      </c>
    </row>
    <row r="56" spans="1:4" ht="11.25" x14ac:dyDescent="0.2">
      <c r="A56" s="306" t="s">
        <v>372</v>
      </c>
      <c r="B56" s="307" t="s">
        <v>217</v>
      </c>
      <c r="C56" s="300"/>
      <c r="D56" s="308" t="str">
        <f>Tabel3[[#This Row],[CC]]&amp;": "&amp;Tabel3[[#This Row],[Country]]&amp; IF(Tabel3[[#This Row],[Remark]]&lt;&gt;""," (" &amp; Tabel3[[#This Row],[Remark]]&amp;")","")</f>
        <v>257: Norway</v>
      </c>
    </row>
    <row r="57" spans="1:4" ht="11.25" x14ac:dyDescent="0.2">
      <c r="A57" s="306" t="s">
        <v>373</v>
      </c>
      <c r="B57" s="307" t="s">
        <v>217</v>
      </c>
      <c r="C57" s="300"/>
      <c r="D57" s="308" t="str">
        <f>Tabel3[[#This Row],[CC]]&amp;": "&amp;Tabel3[[#This Row],[Country]]&amp; IF(Tabel3[[#This Row],[Remark]]&lt;&gt;""," (" &amp; Tabel3[[#This Row],[Remark]]&amp;")","")</f>
        <v>258: Norway</v>
      </c>
    </row>
    <row r="58" spans="1:4" ht="11.25" x14ac:dyDescent="0.2">
      <c r="A58" s="306" t="s">
        <v>374</v>
      </c>
      <c r="B58" s="307" t="s">
        <v>217</v>
      </c>
      <c r="C58" s="300"/>
      <c r="D58" s="308" t="str">
        <f>Tabel3[[#This Row],[CC]]&amp;": "&amp;Tabel3[[#This Row],[Country]]&amp; IF(Tabel3[[#This Row],[Remark]]&lt;&gt;""," (" &amp; Tabel3[[#This Row],[Remark]]&amp;")","")</f>
        <v>259: Norway</v>
      </c>
    </row>
    <row r="59" spans="1:4" ht="11.25" x14ac:dyDescent="0.2">
      <c r="A59" s="306" t="s">
        <v>375</v>
      </c>
      <c r="B59" s="307" t="s">
        <v>376</v>
      </c>
      <c r="C59" s="300"/>
      <c r="D59" s="308" t="str">
        <f>Tabel3[[#This Row],[CC]]&amp;": "&amp;Tabel3[[#This Row],[Country]]&amp; IF(Tabel3[[#This Row],[Remark]]&lt;&gt;""," (" &amp; Tabel3[[#This Row],[Remark]]&amp;")","")</f>
        <v>261: Poland (Republic of)</v>
      </c>
    </row>
    <row r="60" spans="1:4" ht="11.25" x14ac:dyDescent="0.2">
      <c r="A60" s="306" t="s">
        <v>377</v>
      </c>
      <c r="B60" s="307" t="s">
        <v>378</v>
      </c>
      <c r="C60" s="300"/>
      <c r="D60" s="308" t="str">
        <f>Tabel3[[#This Row],[CC]]&amp;": "&amp;Tabel3[[#This Row],[Country]]&amp; IF(Tabel3[[#This Row],[Remark]]&lt;&gt;""," (" &amp; Tabel3[[#This Row],[Remark]]&amp;")","")</f>
        <v>262: Montenegro</v>
      </c>
    </row>
    <row r="61" spans="1:4" ht="11.25" x14ac:dyDescent="0.2">
      <c r="A61" s="306" t="s">
        <v>379</v>
      </c>
      <c r="B61" s="307" t="s">
        <v>380</v>
      </c>
      <c r="C61" s="300"/>
      <c r="D61" s="308" t="str">
        <f>Tabel3[[#This Row],[CC]]&amp;": "&amp;Tabel3[[#This Row],[Country]]&amp; IF(Tabel3[[#This Row],[Remark]]&lt;&gt;""," (" &amp; Tabel3[[#This Row],[Remark]]&amp;")","")</f>
        <v>263: Portugal</v>
      </c>
    </row>
    <row r="62" spans="1:4" ht="11.25" x14ac:dyDescent="0.2">
      <c r="A62" s="306" t="s">
        <v>381</v>
      </c>
      <c r="B62" s="307" t="s">
        <v>382</v>
      </c>
      <c r="C62" s="300"/>
      <c r="D62" s="308" t="str">
        <f>Tabel3[[#This Row],[CC]]&amp;": "&amp;Tabel3[[#This Row],[Country]]&amp; IF(Tabel3[[#This Row],[Remark]]&lt;&gt;""," (" &amp; Tabel3[[#This Row],[Remark]]&amp;")","")</f>
        <v>264: Romania</v>
      </c>
    </row>
    <row r="63" spans="1:4" ht="11.25" x14ac:dyDescent="0.2">
      <c r="A63" s="306" t="s">
        <v>383</v>
      </c>
      <c r="B63" s="307" t="s">
        <v>218</v>
      </c>
      <c r="C63" s="300"/>
      <c r="D63" s="308" t="str">
        <f>Tabel3[[#This Row],[CC]]&amp;": "&amp;Tabel3[[#This Row],[Country]]&amp; IF(Tabel3[[#This Row],[Remark]]&lt;&gt;""," (" &amp; Tabel3[[#This Row],[Remark]]&amp;")","")</f>
        <v>265: Sweden</v>
      </c>
    </row>
    <row r="64" spans="1:4" ht="11.25" x14ac:dyDescent="0.2">
      <c r="A64" s="306" t="s">
        <v>384</v>
      </c>
      <c r="B64" s="307" t="s">
        <v>218</v>
      </c>
      <c r="C64" s="300"/>
      <c r="D64" s="308" t="str">
        <f>Tabel3[[#This Row],[CC]]&amp;": "&amp;Tabel3[[#This Row],[Country]]&amp; IF(Tabel3[[#This Row],[Remark]]&lt;&gt;""," (" &amp; Tabel3[[#This Row],[Remark]]&amp;")","")</f>
        <v>266: Sweden</v>
      </c>
    </row>
    <row r="65" spans="1:4" ht="11.25" x14ac:dyDescent="0.2">
      <c r="A65" s="306" t="s">
        <v>385</v>
      </c>
      <c r="B65" s="307" t="s">
        <v>386</v>
      </c>
      <c r="C65" s="300"/>
      <c r="D65" s="308" t="str">
        <f>Tabel3[[#This Row],[CC]]&amp;": "&amp;Tabel3[[#This Row],[Country]]&amp; IF(Tabel3[[#This Row],[Remark]]&lt;&gt;""," (" &amp; Tabel3[[#This Row],[Remark]]&amp;")","")</f>
        <v>267: Slovak Republic</v>
      </c>
    </row>
    <row r="66" spans="1:4" ht="11.25" x14ac:dyDescent="0.2">
      <c r="A66" s="306" t="s">
        <v>387</v>
      </c>
      <c r="B66" s="307" t="s">
        <v>388</v>
      </c>
      <c r="C66" s="300"/>
      <c r="D66" s="308" t="str">
        <f>Tabel3[[#This Row],[CC]]&amp;": "&amp;Tabel3[[#This Row],[Country]]&amp; IF(Tabel3[[#This Row],[Remark]]&lt;&gt;""," (" &amp; Tabel3[[#This Row],[Remark]]&amp;")","")</f>
        <v>268: San Marino (Republic of)</v>
      </c>
    </row>
    <row r="67" spans="1:4" ht="11.25" x14ac:dyDescent="0.2">
      <c r="A67" s="306" t="s">
        <v>389</v>
      </c>
      <c r="B67" s="307" t="s">
        <v>390</v>
      </c>
      <c r="C67" s="300"/>
      <c r="D67" s="308" t="str">
        <f>Tabel3[[#This Row],[CC]]&amp;": "&amp;Tabel3[[#This Row],[Country]]&amp; IF(Tabel3[[#This Row],[Remark]]&lt;&gt;""," (" &amp; Tabel3[[#This Row],[Remark]]&amp;")","")</f>
        <v>269: Switzerland (Confederation of)</v>
      </c>
    </row>
    <row r="68" spans="1:4" ht="11.25" x14ac:dyDescent="0.2">
      <c r="A68" s="306" t="s">
        <v>391</v>
      </c>
      <c r="B68" s="307" t="s">
        <v>219</v>
      </c>
      <c r="C68" s="300"/>
      <c r="D68" s="308" t="str">
        <f>Tabel3[[#This Row],[CC]]&amp;": "&amp;Tabel3[[#This Row],[Country]]&amp; IF(Tabel3[[#This Row],[Remark]]&lt;&gt;""," (" &amp; Tabel3[[#This Row],[Remark]]&amp;")","")</f>
        <v>270: Czech Republic</v>
      </c>
    </row>
    <row r="69" spans="1:4" ht="11.25" x14ac:dyDescent="0.2">
      <c r="A69" s="306" t="s">
        <v>392</v>
      </c>
      <c r="B69" s="307" t="s">
        <v>393</v>
      </c>
      <c r="C69" s="300"/>
      <c r="D69" s="308" t="str">
        <f>Tabel3[[#This Row],[CC]]&amp;": "&amp;Tabel3[[#This Row],[Country]]&amp; IF(Tabel3[[#This Row],[Remark]]&lt;&gt;""," (" &amp; Tabel3[[#This Row],[Remark]]&amp;")","")</f>
        <v>271: Turkey</v>
      </c>
    </row>
    <row r="70" spans="1:4" ht="11.25" x14ac:dyDescent="0.2">
      <c r="A70" s="306" t="s">
        <v>394</v>
      </c>
      <c r="B70" s="307" t="s">
        <v>395</v>
      </c>
      <c r="C70" s="300"/>
      <c r="D70" s="308" t="str">
        <f>Tabel3[[#This Row],[CC]]&amp;": "&amp;Tabel3[[#This Row],[Country]]&amp; IF(Tabel3[[#This Row],[Remark]]&lt;&gt;""," (" &amp; Tabel3[[#This Row],[Remark]]&amp;")","")</f>
        <v>272: Ukraine</v>
      </c>
    </row>
    <row r="71" spans="1:4" ht="11.25" x14ac:dyDescent="0.2">
      <c r="A71" s="306" t="s">
        <v>396</v>
      </c>
      <c r="B71" s="307" t="s">
        <v>397</v>
      </c>
      <c r="C71" s="300"/>
      <c r="D71" s="308" t="str">
        <f>Tabel3[[#This Row],[CC]]&amp;": "&amp;Tabel3[[#This Row],[Country]]&amp; IF(Tabel3[[#This Row],[Remark]]&lt;&gt;""," (" &amp; Tabel3[[#This Row],[Remark]]&amp;")","")</f>
        <v>273: Russian Federation</v>
      </c>
    </row>
    <row r="72" spans="1:4" ht="11.25" x14ac:dyDescent="0.2">
      <c r="A72" s="306" t="s">
        <v>398</v>
      </c>
      <c r="B72" s="307" t="s">
        <v>399</v>
      </c>
      <c r="C72" s="300"/>
      <c r="D72" s="308" t="str">
        <f>Tabel3[[#This Row],[CC]]&amp;": "&amp;Tabel3[[#This Row],[Country]]&amp; IF(Tabel3[[#This Row],[Remark]]&lt;&gt;""," (" &amp; Tabel3[[#This Row],[Remark]]&amp;")","")</f>
        <v>274: North Macedonia (Republic of)</v>
      </c>
    </row>
    <row r="73" spans="1:4" ht="11.25" x14ac:dyDescent="0.2">
      <c r="A73" s="306" t="s">
        <v>400</v>
      </c>
      <c r="B73" s="307" t="s">
        <v>401</v>
      </c>
      <c r="C73" s="300"/>
      <c r="D73" s="308" t="str">
        <f>Tabel3[[#This Row],[CC]]&amp;": "&amp;Tabel3[[#This Row],[Country]]&amp; IF(Tabel3[[#This Row],[Remark]]&lt;&gt;""," (" &amp; Tabel3[[#This Row],[Remark]]&amp;")","")</f>
        <v>275: Latvia (Republic of)</v>
      </c>
    </row>
    <row r="74" spans="1:4" ht="11.25" x14ac:dyDescent="0.2">
      <c r="A74" s="306" t="s">
        <v>402</v>
      </c>
      <c r="B74" s="307" t="s">
        <v>403</v>
      </c>
      <c r="C74" s="300"/>
      <c r="D74" s="308" t="str">
        <f>Tabel3[[#This Row],[CC]]&amp;": "&amp;Tabel3[[#This Row],[Country]]&amp; IF(Tabel3[[#This Row],[Remark]]&lt;&gt;""," (" &amp; Tabel3[[#This Row],[Remark]]&amp;")","")</f>
        <v>276: Estonia (Republic of)</v>
      </c>
    </row>
    <row r="75" spans="1:4" ht="11.25" x14ac:dyDescent="0.2">
      <c r="A75" s="306" t="s">
        <v>404</v>
      </c>
      <c r="B75" s="307" t="s">
        <v>405</v>
      </c>
      <c r="C75" s="300"/>
      <c r="D75" s="308" t="str">
        <f>Tabel3[[#This Row],[CC]]&amp;": "&amp;Tabel3[[#This Row],[Country]]&amp; IF(Tabel3[[#This Row],[Remark]]&lt;&gt;""," (" &amp; Tabel3[[#This Row],[Remark]]&amp;")","")</f>
        <v>277: Lithuania (Republic of)</v>
      </c>
    </row>
    <row r="76" spans="1:4" ht="11.25" x14ac:dyDescent="0.2">
      <c r="A76" s="306" t="s">
        <v>406</v>
      </c>
      <c r="B76" s="307" t="s">
        <v>407</v>
      </c>
      <c r="C76" s="300"/>
      <c r="D76" s="308" t="str">
        <f>Tabel3[[#This Row],[CC]]&amp;": "&amp;Tabel3[[#This Row],[Country]]&amp; IF(Tabel3[[#This Row],[Remark]]&lt;&gt;""," (" &amp; Tabel3[[#This Row],[Remark]]&amp;")","")</f>
        <v>278: Slovenia (Republic of)</v>
      </c>
    </row>
    <row r="77" spans="1:4" ht="11.25" x14ac:dyDescent="0.2">
      <c r="A77" s="306" t="s">
        <v>408</v>
      </c>
      <c r="B77" s="307" t="s">
        <v>409</v>
      </c>
      <c r="C77" s="300"/>
      <c r="D77" s="308" t="str">
        <f>Tabel3[[#This Row],[CC]]&amp;": "&amp;Tabel3[[#This Row],[Country]]&amp; IF(Tabel3[[#This Row],[Remark]]&lt;&gt;""," (" &amp; Tabel3[[#This Row],[Remark]]&amp;")","")</f>
        <v>279: Serbia (Republic of)</v>
      </c>
    </row>
    <row r="78" spans="1:4" ht="21" x14ac:dyDescent="0.2">
      <c r="A78" s="306" t="s">
        <v>410</v>
      </c>
      <c r="B78" s="307" t="s">
        <v>411</v>
      </c>
      <c r="C78" s="300"/>
      <c r="D78" s="308" t="str">
        <f>Tabel3[[#This Row],[CC]]&amp;": "&amp;Tabel3[[#This Row],[Country]]&amp; IF(Tabel3[[#This Row],[Remark]]&lt;&gt;""," (" &amp; Tabel3[[#This Row],[Remark]]&amp;")","")</f>
        <v>301: United Kingdom of Great Britain and Northern Ireland - Anguilla</v>
      </c>
    </row>
    <row r="79" spans="1:4" ht="11.25" x14ac:dyDescent="0.2">
      <c r="A79" s="306" t="s">
        <v>412</v>
      </c>
      <c r="B79" s="307" t="s">
        <v>413</v>
      </c>
      <c r="C79" s="300"/>
      <c r="D79" s="308" t="str">
        <f>Tabel3[[#This Row],[CC]]&amp;": "&amp;Tabel3[[#This Row],[Country]]&amp; IF(Tabel3[[#This Row],[Remark]]&lt;&gt;""," (" &amp; Tabel3[[#This Row],[Remark]]&amp;")","")</f>
        <v>303: United States of America - Alaska (State of)</v>
      </c>
    </row>
    <row r="80" spans="1:4" ht="11.25" x14ac:dyDescent="0.2">
      <c r="A80" s="306" t="s">
        <v>414</v>
      </c>
      <c r="B80" s="307" t="s">
        <v>415</v>
      </c>
      <c r="C80" s="300"/>
      <c r="D80" s="308" t="str">
        <f>Tabel3[[#This Row],[CC]]&amp;": "&amp;Tabel3[[#This Row],[Country]]&amp; IF(Tabel3[[#This Row],[Remark]]&lt;&gt;""," (" &amp; Tabel3[[#This Row],[Remark]]&amp;")","")</f>
        <v>304: Antigua and Barbuda</v>
      </c>
    </row>
    <row r="81" spans="1:4" ht="11.25" x14ac:dyDescent="0.2">
      <c r="A81" s="306" t="s">
        <v>416</v>
      </c>
      <c r="B81" s="307" t="s">
        <v>415</v>
      </c>
      <c r="C81" s="300"/>
      <c r="D81" s="308" t="str">
        <f>Tabel3[[#This Row],[CC]]&amp;": "&amp;Tabel3[[#This Row],[Country]]&amp; IF(Tabel3[[#This Row],[Remark]]&lt;&gt;""," (" &amp; Tabel3[[#This Row],[Remark]]&amp;")","")</f>
        <v>305: Antigua and Barbuda</v>
      </c>
    </row>
    <row r="82" spans="1:4" ht="21" x14ac:dyDescent="0.2">
      <c r="A82" s="306" t="s">
        <v>417</v>
      </c>
      <c r="B82" s="307" t="s">
        <v>418</v>
      </c>
      <c r="C82" s="300"/>
      <c r="D82" s="308" t="str">
        <f>Tabel3[[#This Row],[CC]]&amp;": "&amp;Tabel3[[#This Row],[Country]]&amp; IF(Tabel3[[#This Row],[Remark]]&lt;&gt;""," (" &amp; Tabel3[[#This Row],[Remark]]&amp;")","")</f>
        <v>306: Netherlands (Kingdom of the) - Bonaire, Sint Eustatius and Saba</v>
      </c>
    </row>
    <row r="83" spans="1:4" ht="11.25" x14ac:dyDescent="0.2">
      <c r="A83" s="306" t="s">
        <v>417</v>
      </c>
      <c r="B83" s="307" t="s">
        <v>419</v>
      </c>
      <c r="C83" s="300"/>
      <c r="D83" s="308" t="str">
        <f>Tabel3[[#This Row],[CC]]&amp;": "&amp;Tabel3[[#This Row],[Country]]&amp; IF(Tabel3[[#This Row],[Remark]]&lt;&gt;""," (" &amp; Tabel3[[#This Row],[Remark]]&amp;")","")</f>
        <v>306: Netherlands (Kingdom of the) - Curaçao</v>
      </c>
    </row>
    <row r="84" spans="1:4" ht="11.25" x14ac:dyDescent="0.2">
      <c r="A84" s="306" t="s">
        <v>417</v>
      </c>
      <c r="B84" s="307" t="s">
        <v>420</v>
      </c>
      <c r="C84" s="300"/>
      <c r="D84" s="308" t="str">
        <f>Tabel3[[#This Row],[CC]]&amp;": "&amp;Tabel3[[#This Row],[Country]]&amp; IF(Tabel3[[#This Row],[Remark]]&lt;&gt;""," (" &amp; Tabel3[[#This Row],[Remark]]&amp;")","")</f>
        <v>306: Netherlands (Kingdom of the) - Sint Maarten (Dutch part)</v>
      </c>
    </row>
    <row r="85" spans="1:4" ht="11.25" x14ac:dyDescent="0.2">
      <c r="A85" s="306" t="s">
        <v>421</v>
      </c>
      <c r="B85" s="307" t="s">
        <v>422</v>
      </c>
      <c r="C85" s="300"/>
      <c r="D85" s="308" t="str">
        <f>Tabel3[[#This Row],[CC]]&amp;": "&amp;Tabel3[[#This Row],[Country]]&amp; IF(Tabel3[[#This Row],[Remark]]&lt;&gt;""," (" &amp; Tabel3[[#This Row],[Remark]]&amp;")","")</f>
        <v>307: Netherlands (Kingdom of the) - Aruba</v>
      </c>
    </row>
    <row r="86" spans="1:4" ht="11.25" x14ac:dyDescent="0.2">
      <c r="A86" s="306" t="s">
        <v>423</v>
      </c>
      <c r="B86" s="307" t="s">
        <v>424</v>
      </c>
      <c r="C86" s="300"/>
      <c r="D86" s="308" t="str">
        <f>Tabel3[[#This Row],[CC]]&amp;": "&amp;Tabel3[[#This Row],[Country]]&amp; IF(Tabel3[[#This Row],[Remark]]&lt;&gt;""," (" &amp; Tabel3[[#This Row],[Remark]]&amp;")","")</f>
        <v>308: Bahamas (Commonwealth of the)</v>
      </c>
    </row>
    <row r="87" spans="1:4" ht="11.25" x14ac:dyDescent="0.2">
      <c r="A87" s="306" t="s">
        <v>425</v>
      </c>
      <c r="B87" s="307" t="s">
        <v>424</v>
      </c>
      <c r="C87" s="300"/>
      <c r="D87" s="308" t="str">
        <f>Tabel3[[#This Row],[CC]]&amp;": "&amp;Tabel3[[#This Row],[Country]]&amp; IF(Tabel3[[#This Row],[Remark]]&lt;&gt;""," (" &amp; Tabel3[[#This Row],[Remark]]&amp;")","")</f>
        <v>309: Bahamas (Commonwealth of the)</v>
      </c>
    </row>
    <row r="88" spans="1:4" ht="21" x14ac:dyDescent="0.2">
      <c r="A88" s="306" t="s">
        <v>426</v>
      </c>
      <c r="B88" s="307" t="s">
        <v>427</v>
      </c>
      <c r="C88" s="300"/>
      <c r="D88" s="308" t="str">
        <f>Tabel3[[#This Row],[CC]]&amp;": "&amp;Tabel3[[#This Row],[Country]]&amp; IF(Tabel3[[#This Row],[Remark]]&lt;&gt;""," (" &amp; Tabel3[[#This Row],[Remark]]&amp;")","")</f>
        <v>310: United Kingdom of Great Britain and Northern Ireland - Bermuda</v>
      </c>
    </row>
    <row r="89" spans="1:4" ht="11.25" x14ac:dyDescent="0.2">
      <c r="A89" s="306" t="s">
        <v>428</v>
      </c>
      <c r="B89" s="307" t="s">
        <v>424</v>
      </c>
      <c r="C89" s="300"/>
      <c r="D89" s="308" t="str">
        <f>Tabel3[[#This Row],[CC]]&amp;": "&amp;Tabel3[[#This Row],[Country]]&amp; IF(Tabel3[[#This Row],[Remark]]&lt;&gt;""," (" &amp; Tabel3[[#This Row],[Remark]]&amp;")","")</f>
        <v>311: Bahamas (Commonwealth of the)</v>
      </c>
    </row>
    <row r="90" spans="1:4" ht="11.25" x14ac:dyDescent="0.2">
      <c r="A90" s="306" t="s">
        <v>429</v>
      </c>
      <c r="B90" s="307" t="s">
        <v>430</v>
      </c>
      <c r="C90" s="300"/>
      <c r="D90" s="308" t="str">
        <f>Tabel3[[#This Row],[CC]]&amp;": "&amp;Tabel3[[#This Row],[Country]]&amp; IF(Tabel3[[#This Row],[Remark]]&lt;&gt;""," (" &amp; Tabel3[[#This Row],[Remark]]&amp;")","")</f>
        <v>312: Belize</v>
      </c>
    </row>
    <row r="91" spans="1:4" ht="11.25" x14ac:dyDescent="0.2">
      <c r="A91" s="306" t="s">
        <v>431</v>
      </c>
      <c r="B91" s="307" t="s">
        <v>432</v>
      </c>
      <c r="C91" s="300"/>
      <c r="D91" s="308" t="str">
        <f>Tabel3[[#This Row],[CC]]&amp;": "&amp;Tabel3[[#This Row],[Country]]&amp; IF(Tabel3[[#This Row],[Remark]]&lt;&gt;""," (" &amp; Tabel3[[#This Row],[Remark]]&amp;")","")</f>
        <v>314: Barbados</v>
      </c>
    </row>
    <row r="92" spans="1:4" ht="11.25" x14ac:dyDescent="0.2">
      <c r="A92" s="306" t="s">
        <v>433</v>
      </c>
      <c r="B92" s="307" t="s">
        <v>434</v>
      </c>
      <c r="C92" s="300"/>
      <c r="D92" s="308" t="str">
        <f>Tabel3[[#This Row],[CC]]&amp;": "&amp;Tabel3[[#This Row],[Country]]&amp; IF(Tabel3[[#This Row],[Remark]]&lt;&gt;""," (" &amp; Tabel3[[#This Row],[Remark]]&amp;")","")</f>
        <v>316: Canada</v>
      </c>
    </row>
    <row r="93" spans="1:4" ht="22.5" x14ac:dyDescent="0.2">
      <c r="A93" s="306" t="s">
        <v>435</v>
      </c>
      <c r="B93" s="307" t="s">
        <v>436</v>
      </c>
      <c r="C93" s="300"/>
      <c r="D93" s="308" t="str">
        <f>Tabel3[[#This Row],[CC]]&amp;": "&amp;Tabel3[[#This Row],[Country]]&amp; IF(Tabel3[[#This Row],[Remark]]&lt;&gt;""," (" &amp; Tabel3[[#This Row],[Remark]]&amp;")","")</f>
        <v>319: United Kingdom of Great Britain and Northern Ireland - Cayman Islands</v>
      </c>
    </row>
    <row r="94" spans="1:4" ht="11.25" x14ac:dyDescent="0.2">
      <c r="A94" s="306" t="s">
        <v>437</v>
      </c>
      <c r="B94" s="307" t="s">
        <v>438</v>
      </c>
      <c r="C94" s="300"/>
      <c r="D94" s="308" t="str">
        <f>Tabel3[[#This Row],[CC]]&amp;": "&amp;Tabel3[[#This Row],[Country]]&amp; IF(Tabel3[[#This Row],[Remark]]&lt;&gt;""," (" &amp; Tabel3[[#This Row],[Remark]]&amp;")","")</f>
        <v>321: Costa Rica</v>
      </c>
    </row>
    <row r="95" spans="1:4" ht="11.25" x14ac:dyDescent="0.2">
      <c r="A95" s="306" t="s">
        <v>439</v>
      </c>
      <c r="B95" s="307" t="s">
        <v>440</v>
      </c>
      <c r="C95" s="300"/>
      <c r="D95" s="308" t="str">
        <f>Tabel3[[#This Row],[CC]]&amp;": "&amp;Tabel3[[#This Row],[Country]]&amp; IF(Tabel3[[#This Row],[Remark]]&lt;&gt;""," (" &amp; Tabel3[[#This Row],[Remark]]&amp;")","")</f>
        <v>323: Cuba</v>
      </c>
    </row>
    <row r="96" spans="1:4" ht="11.25" x14ac:dyDescent="0.2">
      <c r="A96" s="306" t="s">
        <v>441</v>
      </c>
      <c r="B96" s="307" t="s">
        <v>442</v>
      </c>
      <c r="C96" s="300"/>
      <c r="D96" s="308" t="str">
        <f>Tabel3[[#This Row],[CC]]&amp;": "&amp;Tabel3[[#This Row],[Country]]&amp; IF(Tabel3[[#This Row],[Remark]]&lt;&gt;""," (" &amp; Tabel3[[#This Row],[Remark]]&amp;")","")</f>
        <v>325: Dominica (Commonwealth of)</v>
      </c>
    </row>
    <row r="97" spans="1:4" ht="11.25" x14ac:dyDescent="0.2">
      <c r="A97" s="306" t="s">
        <v>443</v>
      </c>
      <c r="B97" s="307" t="s">
        <v>444</v>
      </c>
      <c r="C97" s="300"/>
      <c r="D97" s="308" t="str">
        <f>Tabel3[[#This Row],[CC]]&amp;": "&amp;Tabel3[[#This Row],[Country]]&amp; IF(Tabel3[[#This Row],[Remark]]&lt;&gt;""," (" &amp; Tabel3[[#This Row],[Remark]]&amp;")","")</f>
        <v>327: Dominican Republic</v>
      </c>
    </row>
    <row r="98" spans="1:4" ht="11.25" x14ac:dyDescent="0.2">
      <c r="A98" s="306" t="s">
        <v>445</v>
      </c>
      <c r="B98" s="307" t="s">
        <v>446</v>
      </c>
      <c r="C98" s="300"/>
      <c r="D98" s="308" t="str">
        <f>Tabel3[[#This Row],[CC]]&amp;": "&amp;Tabel3[[#This Row],[Country]]&amp; IF(Tabel3[[#This Row],[Remark]]&lt;&gt;""," (" &amp; Tabel3[[#This Row],[Remark]]&amp;")","")</f>
        <v>329: France - Guadeloupe (French Department of)</v>
      </c>
    </row>
    <row r="99" spans="1:4" ht="11.25" x14ac:dyDescent="0.2">
      <c r="A99" s="306" t="s">
        <v>447</v>
      </c>
      <c r="B99" s="307" t="s">
        <v>448</v>
      </c>
      <c r="C99" s="300"/>
      <c r="D99" s="308" t="str">
        <f>Tabel3[[#This Row],[CC]]&amp;": "&amp;Tabel3[[#This Row],[Country]]&amp; IF(Tabel3[[#This Row],[Remark]]&lt;&gt;""," (" &amp; Tabel3[[#This Row],[Remark]]&amp;")","")</f>
        <v>330: Grenada</v>
      </c>
    </row>
    <row r="100" spans="1:4" ht="11.25" x14ac:dyDescent="0.2">
      <c r="A100" s="306" t="s">
        <v>451</v>
      </c>
      <c r="B100" s="307" t="s">
        <v>452</v>
      </c>
      <c r="C100" s="300"/>
      <c r="D100" s="308" t="str">
        <f>Tabel3[[#This Row],[CC]]&amp;": "&amp;Tabel3[[#This Row],[Country]]&amp; IF(Tabel3[[#This Row],[Remark]]&lt;&gt;""," (" &amp; Tabel3[[#This Row],[Remark]]&amp;")","")</f>
        <v>332: Guatemala (Republic of)</v>
      </c>
    </row>
    <row r="101" spans="1:4" ht="11.25" x14ac:dyDescent="0.2">
      <c r="A101" s="306" t="s">
        <v>453</v>
      </c>
      <c r="B101" s="307" t="s">
        <v>454</v>
      </c>
      <c r="C101" s="300"/>
      <c r="D101" s="308" t="str">
        <f>Tabel3[[#This Row],[CC]]&amp;": "&amp;Tabel3[[#This Row],[Country]]&amp; IF(Tabel3[[#This Row],[Remark]]&lt;&gt;""," (" &amp; Tabel3[[#This Row],[Remark]]&amp;")","")</f>
        <v>334: Honduras (Republic of)</v>
      </c>
    </row>
    <row r="102" spans="1:4" ht="11.25" x14ac:dyDescent="0.2">
      <c r="A102" s="306" t="s">
        <v>455</v>
      </c>
      <c r="B102" s="307" t="s">
        <v>456</v>
      </c>
      <c r="C102" s="300"/>
      <c r="D102" s="308" t="str">
        <f>Tabel3[[#This Row],[CC]]&amp;": "&amp;Tabel3[[#This Row],[Country]]&amp; IF(Tabel3[[#This Row],[Remark]]&lt;&gt;""," (" &amp; Tabel3[[#This Row],[Remark]]&amp;")","")</f>
        <v>336: Haiti (Republic of)</v>
      </c>
    </row>
    <row r="103" spans="1:4" ht="11.25" x14ac:dyDescent="0.2">
      <c r="A103" s="306" t="s">
        <v>457</v>
      </c>
      <c r="B103" s="307" t="s">
        <v>220</v>
      </c>
      <c r="C103" s="300"/>
      <c r="D103" s="308" t="str">
        <f>Tabel3[[#This Row],[CC]]&amp;": "&amp;Tabel3[[#This Row],[Country]]&amp; IF(Tabel3[[#This Row],[Remark]]&lt;&gt;""," (" &amp; Tabel3[[#This Row],[Remark]]&amp;")","")</f>
        <v>338: United States of America</v>
      </c>
    </row>
    <row r="104" spans="1:4" ht="11.25" x14ac:dyDescent="0.2">
      <c r="A104" s="306" t="s">
        <v>458</v>
      </c>
      <c r="B104" s="307" t="s">
        <v>459</v>
      </c>
      <c r="C104" s="300"/>
      <c r="D104" s="308" t="str">
        <f>Tabel3[[#This Row],[CC]]&amp;": "&amp;Tabel3[[#This Row],[Country]]&amp; IF(Tabel3[[#This Row],[Remark]]&lt;&gt;""," (" &amp; Tabel3[[#This Row],[Remark]]&amp;")","")</f>
        <v>339: Jamaica</v>
      </c>
    </row>
    <row r="105" spans="1:4" ht="11.25" x14ac:dyDescent="0.2">
      <c r="A105" s="306" t="s">
        <v>460</v>
      </c>
      <c r="B105" s="307" t="s">
        <v>461</v>
      </c>
      <c r="C105" s="300"/>
      <c r="D105" s="308" t="str">
        <f>Tabel3[[#This Row],[CC]]&amp;": "&amp;Tabel3[[#This Row],[Country]]&amp; IF(Tabel3[[#This Row],[Remark]]&lt;&gt;""," (" &amp; Tabel3[[#This Row],[Remark]]&amp;")","")</f>
        <v>341: Saint Kitts and Nevis (Federation of)</v>
      </c>
    </row>
    <row r="106" spans="1:4" ht="11.25" x14ac:dyDescent="0.2">
      <c r="A106" s="306" t="s">
        <v>462</v>
      </c>
      <c r="B106" s="307" t="s">
        <v>463</v>
      </c>
      <c r="C106" s="300"/>
      <c r="D106" s="308" t="str">
        <f>Tabel3[[#This Row],[CC]]&amp;": "&amp;Tabel3[[#This Row],[Country]]&amp; IF(Tabel3[[#This Row],[Remark]]&lt;&gt;""," (" &amp; Tabel3[[#This Row],[Remark]]&amp;")","")</f>
        <v>343: Saint Lucia</v>
      </c>
    </row>
    <row r="107" spans="1:4" ht="11.25" x14ac:dyDescent="0.2">
      <c r="A107" s="306" t="s">
        <v>464</v>
      </c>
      <c r="B107" s="307" t="s">
        <v>465</v>
      </c>
      <c r="C107" s="300"/>
      <c r="D107" s="308" t="str">
        <f>Tabel3[[#This Row],[CC]]&amp;": "&amp;Tabel3[[#This Row],[Country]]&amp; IF(Tabel3[[#This Row],[Remark]]&lt;&gt;""," (" &amp; Tabel3[[#This Row],[Remark]]&amp;")","")</f>
        <v>345: Mexico</v>
      </c>
    </row>
    <row r="108" spans="1:4" ht="11.25" x14ac:dyDescent="0.2">
      <c r="A108" s="306" t="s">
        <v>466</v>
      </c>
      <c r="B108" s="307" t="s">
        <v>467</v>
      </c>
      <c r="C108" s="300"/>
      <c r="D108" s="308" t="str">
        <f>Tabel3[[#This Row],[CC]]&amp;": "&amp;Tabel3[[#This Row],[Country]]&amp; IF(Tabel3[[#This Row],[Remark]]&lt;&gt;""," (" &amp; Tabel3[[#This Row],[Remark]]&amp;")","")</f>
        <v>347: France - Martinique (French Department of)</v>
      </c>
    </row>
    <row r="109" spans="1:4" ht="21" x14ac:dyDescent="0.2">
      <c r="A109" s="306" t="s">
        <v>468</v>
      </c>
      <c r="B109" s="307" t="s">
        <v>469</v>
      </c>
      <c r="C109" s="300"/>
      <c r="D109" s="308" t="str">
        <f>Tabel3[[#This Row],[CC]]&amp;": "&amp;Tabel3[[#This Row],[Country]]&amp; IF(Tabel3[[#This Row],[Remark]]&lt;&gt;""," (" &amp; Tabel3[[#This Row],[Remark]]&amp;")","")</f>
        <v>348: United Kingdom of Great Britain and Northern Ireland - Montserrat</v>
      </c>
    </row>
    <row r="110" spans="1:4" ht="11.25" x14ac:dyDescent="0.2">
      <c r="A110" s="306" t="s">
        <v>470</v>
      </c>
      <c r="B110" s="307" t="s">
        <v>471</v>
      </c>
      <c r="C110" s="300"/>
      <c r="D110" s="308" t="str">
        <f>Tabel3[[#This Row],[CC]]&amp;": "&amp;Tabel3[[#This Row],[Country]]&amp; IF(Tabel3[[#This Row],[Remark]]&lt;&gt;""," (" &amp; Tabel3[[#This Row],[Remark]]&amp;")","")</f>
        <v>350: Nicaragua</v>
      </c>
    </row>
    <row r="111" spans="1:4" ht="11.25" x14ac:dyDescent="0.2">
      <c r="A111" s="306" t="s">
        <v>472</v>
      </c>
      <c r="B111" s="307" t="s">
        <v>473</v>
      </c>
      <c r="C111" s="300"/>
      <c r="D111" s="308" t="str">
        <f>Tabel3[[#This Row],[CC]]&amp;": "&amp;Tabel3[[#This Row],[Country]]&amp; IF(Tabel3[[#This Row],[Remark]]&lt;&gt;""," (" &amp; Tabel3[[#This Row],[Remark]]&amp;")","")</f>
        <v>351: Panama (Republic of)</v>
      </c>
    </row>
    <row r="112" spans="1:4" ht="11.25" x14ac:dyDescent="0.2">
      <c r="A112" s="306" t="s">
        <v>474</v>
      </c>
      <c r="B112" s="307" t="s">
        <v>473</v>
      </c>
      <c r="C112" s="300"/>
      <c r="D112" s="308" t="str">
        <f>Tabel3[[#This Row],[CC]]&amp;": "&amp;Tabel3[[#This Row],[Country]]&amp; IF(Tabel3[[#This Row],[Remark]]&lt;&gt;""," (" &amp; Tabel3[[#This Row],[Remark]]&amp;")","")</f>
        <v>352: Panama (Republic of)</v>
      </c>
    </row>
    <row r="113" spans="1:4" ht="11.25" x14ac:dyDescent="0.2">
      <c r="A113" s="306" t="s">
        <v>475</v>
      </c>
      <c r="B113" s="307" t="s">
        <v>473</v>
      </c>
      <c r="C113" s="300"/>
      <c r="D113" s="308" t="str">
        <f>Tabel3[[#This Row],[CC]]&amp;": "&amp;Tabel3[[#This Row],[Country]]&amp; IF(Tabel3[[#This Row],[Remark]]&lt;&gt;""," (" &amp; Tabel3[[#This Row],[Remark]]&amp;")","")</f>
        <v>353: Panama (Republic of)</v>
      </c>
    </row>
    <row r="114" spans="1:4" ht="11.25" x14ac:dyDescent="0.2">
      <c r="A114" s="306" t="s">
        <v>476</v>
      </c>
      <c r="B114" s="307" t="s">
        <v>473</v>
      </c>
      <c r="C114" s="300"/>
      <c r="D114" s="308" t="str">
        <f>Tabel3[[#This Row],[CC]]&amp;": "&amp;Tabel3[[#This Row],[Country]]&amp; IF(Tabel3[[#This Row],[Remark]]&lt;&gt;""," (" &amp; Tabel3[[#This Row],[Remark]]&amp;")","")</f>
        <v>354: Panama (Republic of)</v>
      </c>
    </row>
    <row r="115" spans="1:4" ht="11.25" x14ac:dyDescent="0.2">
      <c r="A115" s="306" t="s">
        <v>477</v>
      </c>
      <c r="B115" s="307" t="s">
        <v>473</v>
      </c>
      <c r="C115" s="300"/>
      <c r="D115" s="308" t="str">
        <f>Tabel3[[#This Row],[CC]]&amp;": "&amp;Tabel3[[#This Row],[Country]]&amp; IF(Tabel3[[#This Row],[Remark]]&lt;&gt;""," (" &amp; Tabel3[[#This Row],[Remark]]&amp;")","")</f>
        <v>355: Panama (Republic of)</v>
      </c>
    </row>
    <row r="116" spans="1:4" ht="11.25" x14ac:dyDescent="0.2">
      <c r="A116" s="306" t="s">
        <v>478</v>
      </c>
      <c r="B116" s="307" t="s">
        <v>473</v>
      </c>
      <c r="C116" s="300"/>
      <c r="D116" s="308" t="str">
        <f>Tabel3[[#This Row],[CC]]&amp;": "&amp;Tabel3[[#This Row],[Country]]&amp; IF(Tabel3[[#This Row],[Remark]]&lt;&gt;""," (" &amp; Tabel3[[#This Row],[Remark]]&amp;")","")</f>
        <v>356: Panama (Republic of)</v>
      </c>
    </row>
    <row r="117" spans="1:4" ht="11.25" x14ac:dyDescent="0.2">
      <c r="A117" s="306" t="s">
        <v>479</v>
      </c>
      <c r="B117" s="307" t="s">
        <v>473</v>
      </c>
      <c r="C117" s="300"/>
      <c r="D117" s="308" t="str">
        <f>Tabel3[[#This Row],[CC]]&amp;": "&amp;Tabel3[[#This Row],[Country]]&amp; IF(Tabel3[[#This Row],[Remark]]&lt;&gt;""," (" &amp; Tabel3[[#This Row],[Remark]]&amp;")","")</f>
        <v>357: Panama (Republic of)</v>
      </c>
    </row>
    <row r="118" spans="1:4" ht="11.25" x14ac:dyDescent="0.2">
      <c r="A118" s="306" t="s">
        <v>480</v>
      </c>
      <c r="B118" s="307" t="s">
        <v>481</v>
      </c>
      <c r="C118" s="300"/>
      <c r="D118" s="308" t="str">
        <f>Tabel3[[#This Row],[CC]]&amp;": "&amp;Tabel3[[#This Row],[Country]]&amp; IF(Tabel3[[#This Row],[Remark]]&lt;&gt;""," (" &amp; Tabel3[[#This Row],[Remark]]&amp;")","")</f>
        <v>358: United States of America - Puerto Rico</v>
      </c>
    </row>
    <row r="119" spans="1:4" ht="11.25" x14ac:dyDescent="0.2">
      <c r="A119" s="306" t="s">
        <v>482</v>
      </c>
      <c r="B119" s="307" t="s">
        <v>483</v>
      </c>
      <c r="C119" s="300"/>
      <c r="D119" s="308" t="str">
        <f>Tabel3[[#This Row],[CC]]&amp;": "&amp;Tabel3[[#This Row],[Country]]&amp; IF(Tabel3[[#This Row],[Remark]]&lt;&gt;""," (" &amp; Tabel3[[#This Row],[Remark]]&amp;")","")</f>
        <v>359: El Salvador (Republic of)</v>
      </c>
    </row>
    <row r="120" spans="1:4" ht="11.25" x14ac:dyDescent="0.2">
      <c r="A120" s="306" t="s">
        <v>484</v>
      </c>
      <c r="B120" s="307" t="s">
        <v>485</v>
      </c>
      <c r="C120" s="300"/>
      <c r="D120" s="308" t="str">
        <f>Tabel3[[#This Row],[CC]]&amp;": "&amp;Tabel3[[#This Row],[Country]]&amp; IF(Tabel3[[#This Row],[Remark]]&lt;&gt;""," (" &amp; Tabel3[[#This Row],[Remark]]&amp;")","")</f>
        <v>361: France - Saint Pierre and Miquelon (Territorial Collectivity of)</v>
      </c>
    </row>
    <row r="121" spans="1:4" ht="11.25" x14ac:dyDescent="0.2">
      <c r="A121" s="306" t="s">
        <v>486</v>
      </c>
      <c r="B121" s="307" t="s">
        <v>487</v>
      </c>
      <c r="C121" s="300"/>
      <c r="D121" s="308" t="str">
        <f>Tabel3[[#This Row],[CC]]&amp;": "&amp;Tabel3[[#This Row],[Country]]&amp; IF(Tabel3[[#This Row],[Remark]]&lt;&gt;""," (" &amp; Tabel3[[#This Row],[Remark]]&amp;")","")</f>
        <v>362: Trinidad and Tobago</v>
      </c>
    </row>
    <row r="122" spans="1:4" ht="22.5" x14ac:dyDescent="0.2">
      <c r="A122" s="306" t="s">
        <v>488</v>
      </c>
      <c r="B122" s="307" t="s">
        <v>489</v>
      </c>
      <c r="C122" s="300"/>
      <c r="D122" s="308" t="str">
        <f>Tabel3[[#This Row],[CC]]&amp;": "&amp;Tabel3[[#This Row],[Country]]&amp; IF(Tabel3[[#This Row],[Remark]]&lt;&gt;""," (" &amp; Tabel3[[#This Row],[Remark]]&amp;")","")</f>
        <v>364: United Kingdom of Great Britain and Northern Ireland - Turks and Caicos Islands</v>
      </c>
    </row>
    <row r="123" spans="1:4" ht="11.25" x14ac:dyDescent="0.2">
      <c r="A123" s="306" t="s">
        <v>490</v>
      </c>
      <c r="B123" s="307" t="s">
        <v>220</v>
      </c>
      <c r="C123" s="300"/>
      <c r="D123" s="308" t="str">
        <f>Tabel3[[#This Row],[CC]]&amp;": "&amp;Tabel3[[#This Row],[Country]]&amp; IF(Tabel3[[#This Row],[Remark]]&lt;&gt;""," (" &amp; Tabel3[[#This Row],[Remark]]&amp;")","")</f>
        <v>366: United States of America</v>
      </c>
    </row>
    <row r="124" spans="1:4" ht="11.25" x14ac:dyDescent="0.2">
      <c r="A124" s="306" t="s">
        <v>491</v>
      </c>
      <c r="B124" s="307" t="s">
        <v>220</v>
      </c>
      <c r="C124" s="300"/>
      <c r="D124" s="308" t="str">
        <f>Tabel3[[#This Row],[CC]]&amp;": "&amp;Tabel3[[#This Row],[Country]]&amp; IF(Tabel3[[#This Row],[Remark]]&lt;&gt;""," (" &amp; Tabel3[[#This Row],[Remark]]&amp;")","")</f>
        <v>367: United States of America</v>
      </c>
    </row>
    <row r="125" spans="1:4" ht="11.25" x14ac:dyDescent="0.2">
      <c r="A125" s="306" t="s">
        <v>492</v>
      </c>
      <c r="B125" s="307" t="s">
        <v>220</v>
      </c>
      <c r="C125" s="300"/>
      <c r="D125" s="308" t="str">
        <f>Tabel3[[#This Row],[CC]]&amp;": "&amp;Tabel3[[#This Row],[Country]]&amp; IF(Tabel3[[#This Row],[Remark]]&lt;&gt;""," (" &amp; Tabel3[[#This Row],[Remark]]&amp;")","")</f>
        <v>368: United States of America</v>
      </c>
    </row>
    <row r="126" spans="1:4" ht="11.25" x14ac:dyDescent="0.2">
      <c r="A126" s="306" t="s">
        <v>493</v>
      </c>
      <c r="B126" s="307" t="s">
        <v>220</v>
      </c>
      <c r="C126" s="300"/>
      <c r="D126" s="308" t="str">
        <f>Tabel3[[#This Row],[CC]]&amp;": "&amp;Tabel3[[#This Row],[Country]]&amp; IF(Tabel3[[#This Row],[Remark]]&lt;&gt;""," (" &amp; Tabel3[[#This Row],[Remark]]&amp;")","")</f>
        <v>369: United States of America</v>
      </c>
    </row>
    <row r="127" spans="1:4" ht="11.25" x14ac:dyDescent="0.2">
      <c r="A127" s="306" t="s">
        <v>494</v>
      </c>
      <c r="B127" s="307" t="s">
        <v>473</v>
      </c>
      <c r="C127" s="300"/>
      <c r="D127" s="308" t="str">
        <f>Tabel3[[#This Row],[CC]]&amp;": "&amp;Tabel3[[#This Row],[Country]]&amp; IF(Tabel3[[#This Row],[Remark]]&lt;&gt;""," (" &amp; Tabel3[[#This Row],[Remark]]&amp;")","")</f>
        <v>370: Panama (Republic of)</v>
      </c>
    </row>
    <row r="128" spans="1:4" ht="11.25" x14ac:dyDescent="0.2">
      <c r="A128" s="306" t="s">
        <v>495</v>
      </c>
      <c r="B128" s="307" t="s">
        <v>473</v>
      </c>
      <c r="C128" s="300"/>
      <c r="D128" s="308" t="str">
        <f>Tabel3[[#This Row],[CC]]&amp;": "&amp;Tabel3[[#This Row],[Country]]&amp; IF(Tabel3[[#This Row],[Remark]]&lt;&gt;""," (" &amp; Tabel3[[#This Row],[Remark]]&amp;")","")</f>
        <v>371: Panama (Republic of)</v>
      </c>
    </row>
    <row r="129" spans="1:4" ht="11.25" x14ac:dyDescent="0.2">
      <c r="A129" s="306" t="s">
        <v>496</v>
      </c>
      <c r="B129" s="307" t="s">
        <v>473</v>
      </c>
      <c r="C129" s="300"/>
      <c r="D129" s="308" t="str">
        <f>Tabel3[[#This Row],[CC]]&amp;": "&amp;Tabel3[[#This Row],[Country]]&amp; IF(Tabel3[[#This Row],[Remark]]&lt;&gt;""," (" &amp; Tabel3[[#This Row],[Remark]]&amp;")","")</f>
        <v>372: Panama (Republic of)</v>
      </c>
    </row>
    <row r="130" spans="1:4" ht="11.25" x14ac:dyDescent="0.2">
      <c r="A130" s="306" t="s">
        <v>497</v>
      </c>
      <c r="B130" s="307" t="s">
        <v>473</v>
      </c>
      <c r="C130" s="300"/>
      <c r="D130" s="308" t="str">
        <f>Tabel3[[#This Row],[CC]]&amp;": "&amp;Tabel3[[#This Row],[Country]]&amp; IF(Tabel3[[#This Row],[Remark]]&lt;&gt;""," (" &amp; Tabel3[[#This Row],[Remark]]&amp;")","")</f>
        <v>373: Panama (Republic of)</v>
      </c>
    </row>
    <row r="131" spans="1:4" ht="11.25" x14ac:dyDescent="0.2">
      <c r="A131" s="306" t="s">
        <v>498</v>
      </c>
      <c r="B131" s="307" t="s">
        <v>473</v>
      </c>
      <c r="C131" s="300"/>
      <c r="D131" s="308" t="str">
        <f>Tabel3[[#This Row],[CC]]&amp;": "&amp;Tabel3[[#This Row],[Country]]&amp; IF(Tabel3[[#This Row],[Remark]]&lt;&gt;""," (" &amp; Tabel3[[#This Row],[Remark]]&amp;")","")</f>
        <v>374: Panama (Republic of)</v>
      </c>
    </row>
    <row r="132" spans="1:4" ht="11.25" x14ac:dyDescent="0.2">
      <c r="A132" s="306" t="s">
        <v>499</v>
      </c>
      <c r="B132" s="307" t="s">
        <v>500</v>
      </c>
      <c r="C132" s="300"/>
      <c r="D132" s="308" t="str">
        <f>Tabel3[[#This Row],[CC]]&amp;": "&amp;Tabel3[[#This Row],[Country]]&amp; IF(Tabel3[[#This Row],[Remark]]&lt;&gt;""," (" &amp; Tabel3[[#This Row],[Remark]]&amp;")","")</f>
        <v>375: Saint Vincent and the Grenadines</v>
      </c>
    </row>
    <row r="133" spans="1:4" ht="11.25" x14ac:dyDescent="0.2">
      <c r="A133" s="306" t="s">
        <v>501</v>
      </c>
      <c r="B133" s="307" t="s">
        <v>500</v>
      </c>
      <c r="C133" s="300"/>
      <c r="D133" s="308" t="str">
        <f>Tabel3[[#This Row],[CC]]&amp;": "&amp;Tabel3[[#This Row],[Country]]&amp; IF(Tabel3[[#This Row],[Remark]]&lt;&gt;""," (" &amp; Tabel3[[#This Row],[Remark]]&amp;")","")</f>
        <v>376: Saint Vincent and the Grenadines</v>
      </c>
    </row>
    <row r="134" spans="1:4" ht="11.25" x14ac:dyDescent="0.2">
      <c r="A134" s="306" t="s">
        <v>502</v>
      </c>
      <c r="B134" s="307" t="s">
        <v>500</v>
      </c>
      <c r="C134" s="300"/>
      <c r="D134" s="308" t="str">
        <f>Tabel3[[#This Row],[CC]]&amp;": "&amp;Tabel3[[#This Row],[Country]]&amp; IF(Tabel3[[#This Row],[Remark]]&lt;&gt;""," (" &amp; Tabel3[[#This Row],[Remark]]&amp;")","")</f>
        <v>377: Saint Vincent and the Grenadines</v>
      </c>
    </row>
    <row r="135" spans="1:4" ht="22.5" x14ac:dyDescent="0.2">
      <c r="A135" s="306" t="s">
        <v>503</v>
      </c>
      <c r="B135" s="307" t="s">
        <v>504</v>
      </c>
      <c r="C135" s="300"/>
      <c r="D135" s="308" t="str">
        <f>Tabel3[[#This Row],[CC]]&amp;": "&amp;Tabel3[[#This Row],[Country]]&amp; IF(Tabel3[[#This Row],[Remark]]&lt;&gt;""," (" &amp; Tabel3[[#This Row],[Remark]]&amp;")","")</f>
        <v>378: United Kingdom of Great Britain and Northern Ireland - British Virgin Islands</v>
      </c>
    </row>
    <row r="136" spans="1:4" ht="11.25" x14ac:dyDescent="0.2">
      <c r="A136" s="306" t="s">
        <v>505</v>
      </c>
      <c r="B136" s="307" t="s">
        <v>506</v>
      </c>
      <c r="C136" s="300"/>
      <c r="D136" s="308" t="str">
        <f>Tabel3[[#This Row],[CC]]&amp;": "&amp;Tabel3[[#This Row],[Country]]&amp; IF(Tabel3[[#This Row],[Remark]]&lt;&gt;""," (" &amp; Tabel3[[#This Row],[Remark]]&amp;")","")</f>
        <v>379: United States of America - United States Virgin Islands</v>
      </c>
    </row>
    <row r="137" spans="1:4" ht="11.25" x14ac:dyDescent="0.2">
      <c r="A137" s="306" t="s">
        <v>507</v>
      </c>
      <c r="B137" s="307" t="s">
        <v>508</v>
      </c>
      <c r="C137" s="300"/>
      <c r="D137" s="308" t="str">
        <f>Tabel3[[#This Row],[CC]]&amp;": "&amp;Tabel3[[#This Row],[Country]]&amp; IF(Tabel3[[#This Row],[Remark]]&lt;&gt;""," (" &amp; Tabel3[[#This Row],[Remark]]&amp;")","")</f>
        <v>401: Afghanistan</v>
      </c>
    </row>
    <row r="138" spans="1:4" ht="11.25" x14ac:dyDescent="0.2">
      <c r="A138" s="306" t="s">
        <v>509</v>
      </c>
      <c r="B138" s="307" t="s">
        <v>510</v>
      </c>
      <c r="C138" s="300"/>
      <c r="D138" s="308" t="str">
        <f>Tabel3[[#This Row],[CC]]&amp;": "&amp;Tabel3[[#This Row],[Country]]&amp; IF(Tabel3[[#This Row],[Remark]]&lt;&gt;""," (" &amp; Tabel3[[#This Row],[Remark]]&amp;")","")</f>
        <v>403: Saudi Arabia (Kingdom of)</v>
      </c>
    </row>
    <row r="139" spans="1:4" ht="11.25" x14ac:dyDescent="0.2">
      <c r="A139" s="306" t="s">
        <v>511</v>
      </c>
      <c r="B139" s="307" t="s">
        <v>512</v>
      </c>
      <c r="C139" s="300"/>
      <c r="D139" s="308" t="str">
        <f>Tabel3[[#This Row],[CC]]&amp;": "&amp;Tabel3[[#This Row],[Country]]&amp; IF(Tabel3[[#This Row],[Remark]]&lt;&gt;""," (" &amp; Tabel3[[#This Row],[Remark]]&amp;")","")</f>
        <v>405: Bangladesh (People's Republic of)</v>
      </c>
    </row>
    <row r="140" spans="1:4" ht="11.25" x14ac:dyDescent="0.2">
      <c r="A140" s="306" t="s">
        <v>513</v>
      </c>
      <c r="B140" s="307" t="s">
        <v>514</v>
      </c>
      <c r="C140" s="300"/>
      <c r="D140" s="308" t="str">
        <f>Tabel3[[#This Row],[CC]]&amp;": "&amp;Tabel3[[#This Row],[Country]]&amp; IF(Tabel3[[#This Row],[Remark]]&lt;&gt;""," (" &amp; Tabel3[[#This Row],[Remark]]&amp;")","")</f>
        <v>408: Bahrain (Kingdom of)</v>
      </c>
    </row>
    <row r="141" spans="1:4" ht="11.25" x14ac:dyDescent="0.2">
      <c r="A141" s="306" t="s">
        <v>515</v>
      </c>
      <c r="B141" s="307" t="s">
        <v>516</v>
      </c>
      <c r="C141" s="300"/>
      <c r="D141" s="308" t="str">
        <f>Tabel3[[#This Row],[CC]]&amp;": "&amp;Tabel3[[#This Row],[Country]]&amp; IF(Tabel3[[#This Row],[Remark]]&lt;&gt;""," (" &amp; Tabel3[[#This Row],[Remark]]&amp;")","")</f>
        <v>410: Bhutan (Kingdom of)</v>
      </c>
    </row>
    <row r="142" spans="1:4" ht="11.25" x14ac:dyDescent="0.2">
      <c r="A142" s="306" t="s">
        <v>517</v>
      </c>
      <c r="B142" s="307" t="s">
        <v>518</v>
      </c>
      <c r="C142" s="300"/>
      <c r="D142" s="308" t="str">
        <f>Tabel3[[#This Row],[CC]]&amp;": "&amp;Tabel3[[#This Row],[Country]]&amp; IF(Tabel3[[#This Row],[Remark]]&lt;&gt;""," (" &amp; Tabel3[[#This Row],[Remark]]&amp;")","")</f>
        <v>412: China (People's Republic of)</v>
      </c>
    </row>
    <row r="143" spans="1:4" ht="11.25" x14ac:dyDescent="0.2">
      <c r="A143" s="306" t="s">
        <v>519</v>
      </c>
      <c r="B143" s="307" t="s">
        <v>518</v>
      </c>
      <c r="C143" s="300"/>
      <c r="D143" s="308" t="str">
        <f>Tabel3[[#This Row],[CC]]&amp;": "&amp;Tabel3[[#This Row],[Country]]&amp; IF(Tabel3[[#This Row],[Remark]]&lt;&gt;""," (" &amp; Tabel3[[#This Row],[Remark]]&amp;")","")</f>
        <v>413: China (People's Republic of)</v>
      </c>
    </row>
    <row r="144" spans="1:4" ht="11.25" x14ac:dyDescent="0.2">
      <c r="A144" s="306" t="s">
        <v>520</v>
      </c>
      <c r="B144" s="307" t="s">
        <v>518</v>
      </c>
      <c r="C144" s="300"/>
      <c r="D144" s="308" t="str">
        <f>Tabel3[[#This Row],[CC]]&amp;": "&amp;Tabel3[[#This Row],[Country]]&amp; IF(Tabel3[[#This Row],[Remark]]&lt;&gt;""," (" &amp; Tabel3[[#This Row],[Remark]]&amp;")","")</f>
        <v>414: China (People's Republic of)</v>
      </c>
    </row>
    <row r="145" spans="1:4" ht="11.25" x14ac:dyDescent="0.2">
      <c r="A145" s="306" t="s">
        <v>521</v>
      </c>
      <c r="B145" s="307" t="s">
        <v>522</v>
      </c>
      <c r="C145" s="300"/>
      <c r="D145" s="308" t="str">
        <f>Tabel3[[#This Row],[CC]]&amp;": "&amp;Tabel3[[#This Row],[Country]]&amp; IF(Tabel3[[#This Row],[Remark]]&lt;&gt;""," (" &amp; Tabel3[[#This Row],[Remark]]&amp;")","")</f>
        <v>416: China (People's Republic of) - Taiwan (Province of China)</v>
      </c>
    </row>
    <row r="146" spans="1:4" ht="11.25" x14ac:dyDescent="0.2">
      <c r="A146" s="306" t="s">
        <v>523</v>
      </c>
      <c r="B146" s="307" t="s">
        <v>524</v>
      </c>
      <c r="C146" s="300"/>
      <c r="D146" s="308" t="str">
        <f>Tabel3[[#This Row],[CC]]&amp;": "&amp;Tabel3[[#This Row],[Country]]&amp; IF(Tabel3[[#This Row],[Remark]]&lt;&gt;""," (" &amp; Tabel3[[#This Row],[Remark]]&amp;")","")</f>
        <v>417: Sri Lanka (Democratic Socialist Republic of)</v>
      </c>
    </row>
    <row r="147" spans="1:4" ht="11.25" x14ac:dyDescent="0.2">
      <c r="A147" s="306" t="s">
        <v>525</v>
      </c>
      <c r="B147" s="307" t="s">
        <v>526</v>
      </c>
      <c r="C147" s="300"/>
      <c r="D147" s="308" t="str">
        <f>Tabel3[[#This Row],[CC]]&amp;": "&amp;Tabel3[[#This Row],[Country]]&amp; IF(Tabel3[[#This Row],[Remark]]&lt;&gt;""," (" &amp; Tabel3[[#This Row],[Remark]]&amp;")","")</f>
        <v>419: India (Republic of)</v>
      </c>
    </row>
    <row r="148" spans="1:4" ht="11.25" x14ac:dyDescent="0.2">
      <c r="A148" s="306" t="s">
        <v>527</v>
      </c>
      <c r="B148" s="307" t="s">
        <v>528</v>
      </c>
      <c r="C148" s="300"/>
      <c r="D148" s="308" t="str">
        <f>Tabel3[[#This Row],[CC]]&amp;": "&amp;Tabel3[[#This Row],[Country]]&amp; IF(Tabel3[[#This Row],[Remark]]&lt;&gt;""," (" &amp; Tabel3[[#This Row],[Remark]]&amp;")","")</f>
        <v>422: Iran (Islamic Republic of)</v>
      </c>
    </row>
    <row r="149" spans="1:4" ht="11.25" x14ac:dyDescent="0.2">
      <c r="A149" s="306" t="s">
        <v>529</v>
      </c>
      <c r="B149" s="307" t="s">
        <v>530</v>
      </c>
      <c r="C149" s="300"/>
      <c r="D149" s="308" t="str">
        <f>Tabel3[[#This Row],[CC]]&amp;": "&amp;Tabel3[[#This Row],[Country]]&amp; IF(Tabel3[[#This Row],[Remark]]&lt;&gt;""," (" &amp; Tabel3[[#This Row],[Remark]]&amp;")","")</f>
        <v>423: Azerbaijan (Republic of)</v>
      </c>
    </row>
    <row r="150" spans="1:4" ht="11.25" x14ac:dyDescent="0.2">
      <c r="A150" s="306" t="s">
        <v>531</v>
      </c>
      <c r="B150" s="307" t="s">
        <v>532</v>
      </c>
      <c r="C150" s="300"/>
      <c r="D150" s="308" t="str">
        <f>Tabel3[[#This Row],[CC]]&amp;": "&amp;Tabel3[[#This Row],[Country]]&amp; IF(Tabel3[[#This Row],[Remark]]&lt;&gt;""," (" &amp; Tabel3[[#This Row],[Remark]]&amp;")","")</f>
        <v>425: Iraq (Republic of)</v>
      </c>
    </row>
    <row r="151" spans="1:4" ht="11.25" x14ac:dyDescent="0.2">
      <c r="A151" s="306" t="s">
        <v>533</v>
      </c>
      <c r="B151" s="307" t="s">
        <v>534</v>
      </c>
      <c r="C151" s="300"/>
      <c r="D151" s="308" t="str">
        <f>Tabel3[[#This Row],[CC]]&amp;": "&amp;Tabel3[[#This Row],[Country]]&amp; IF(Tabel3[[#This Row],[Remark]]&lt;&gt;""," (" &amp; Tabel3[[#This Row],[Remark]]&amp;")","")</f>
        <v>428: Israel (State of)</v>
      </c>
    </row>
    <row r="152" spans="1:4" ht="11.25" x14ac:dyDescent="0.2">
      <c r="A152" s="306" t="s">
        <v>535</v>
      </c>
      <c r="B152" s="307" t="s">
        <v>536</v>
      </c>
      <c r="C152" s="300"/>
      <c r="D152" s="308" t="str">
        <f>Tabel3[[#This Row],[CC]]&amp;": "&amp;Tabel3[[#This Row],[Country]]&amp; IF(Tabel3[[#This Row],[Remark]]&lt;&gt;""," (" &amp; Tabel3[[#This Row],[Remark]]&amp;")","")</f>
        <v>431: Japan</v>
      </c>
    </row>
    <row r="153" spans="1:4" ht="11.25" x14ac:dyDescent="0.2">
      <c r="A153" s="306" t="s">
        <v>537</v>
      </c>
      <c r="B153" s="307" t="s">
        <v>536</v>
      </c>
      <c r="C153" s="300"/>
      <c r="D153" s="308" t="str">
        <f>Tabel3[[#This Row],[CC]]&amp;": "&amp;Tabel3[[#This Row],[Country]]&amp; IF(Tabel3[[#This Row],[Remark]]&lt;&gt;""," (" &amp; Tabel3[[#This Row],[Remark]]&amp;")","")</f>
        <v>432: Japan</v>
      </c>
    </row>
    <row r="154" spans="1:4" ht="11.25" x14ac:dyDescent="0.2">
      <c r="A154" s="306" t="s">
        <v>538</v>
      </c>
      <c r="B154" s="307" t="s">
        <v>539</v>
      </c>
      <c r="C154" s="300"/>
      <c r="D154" s="308" t="str">
        <f>Tabel3[[#This Row],[CC]]&amp;": "&amp;Tabel3[[#This Row],[Country]]&amp; IF(Tabel3[[#This Row],[Remark]]&lt;&gt;""," (" &amp; Tabel3[[#This Row],[Remark]]&amp;")","")</f>
        <v>434: Turkmenistan</v>
      </c>
    </row>
    <row r="155" spans="1:4" ht="11.25" x14ac:dyDescent="0.2">
      <c r="A155" s="306" t="s">
        <v>540</v>
      </c>
      <c r="B155" s="307" t="s">
        <v>541</v>
      </c>
      <c r="C155" s="300"/>
      <c r="D155" s="308" t="str">
        <f>Tabel3[[#This Row],[CC]]&amp;": "&amp;Tabel3[[#This Row],[Country]]&amp; IF(Tabel3[[#This Row],[Remark]]&lt;&gt;""," (" &amp; Tabel3[[#This Row],[Remark]]&amp;")","")</f>
        <v>436: Kazakhstan (Republic of)</v>
      </c>
    </row>
    <row r="156" spans="1:4" ht="11.25" x14ac:dyDescent="0.2">
      <c r="A156" s="306" t="s">
        <v>542</v>
      </c>
      <c r="B156" s="307" t="s">
        <v>543</v>
      </c>
      <c r="C156" s="300"/>
      <c r="D156" s="308" t="str">
        <f>Tabel3[[#This Row],[CC]]&amp;": "&amp;Tabel3[[#This Row],[Country]]&amp; IF(Tabel3[[#This Row],[Remark]]&lt;&gt;""," (" &amp; Tabel3[[#This Row],[Remark]]&amp;")","")</f>
        <v>437: Uzbekistan (Republic of)</v>
      </c>
    </row>
    <row r="157" spans="1:4" ht="11.25" x14ac:dyDescent="0.2">
      <c r="A157" s="306" t="s">
        <v>544</v>
      </c>
      <c r="B157" s="307" t="s">
        <v>545</v>
      </c>
      <c r="C157" s="300"/>
      <c r="D157" s="308" t="str">
        <f>Tabel3[[#This Row],[CC]]&amp;": "&amp;Tabel3[[#This Row],[Country]]&amp; IF(Tabel3[[#This Row],[Remark]]&lt;&gt;""," (" &amp; Tabel3[[#This Row],[Remark]]&amp;")","")</f>
        <v>438: Jordan (Hashemite Kingdom of)</v>
      </c>
    </row>
    <row r="158" spans="1:4" ht="11.25" x14ac:dyDescent="0.2">
      <c r="A158" s="306" t="s">
        <v>546</v>
      </c>
      <c r="B158" s="307" t="s">
        <v>547</v>
      </c>
      <c r="C158" s="300"/>
      <c r="D158" s="308" t="str">
        <f>Tabel3[[#This Row],[CC]]&amp;": "&amp;Tabel3[[#This Row],[Country]]&amp; IF(Tabel3[[#This Row],[Remark]]&lt;&gt;""," (" &amp; Tabel3[[#This Row],[Remark]]&amp;")","")</f>
        <v>440: Korea (Republic of)</v>
      </c>
    </row>
    <row r="159" spans="1:4" ht="11.25" x14ac:dyDescent="0.2">
      <c r="A159" s="306" t="s">
        <v>548</v>
      </c>
      <c r="B159" s="307" t="s">
        <v>547</v>
      </c>
      <c r="C159" s="300"/>
      <c r="D159" s="308" t="str">
        <f>Tabel3[[#This Row],[CC]]&amp;": "&amp;Tabel3[[#This Row],[Country]]&amp; IF(Tabel3[[#This Row],[Remark]]&lt;&gt;""," (" &amp; Tabel3[[#This Row],[Remark]]&amp;")","")</f>
        <v>441: Korea (Republic of)</v>
      </c>
    </row>
    <row r="160" spans="1:4" ht="22.5" x14ac:dyDescent="0.2">
      <c r="A160" s="306" t="s">
        <v>549</v>
      </c>
      <c r="B160" s="307" t="s">
        <v>550</v>
      </c>
      <c r="C160" s="300"/>
      <c r="D160" s="308" t="str">
        <f>Tabel3[[#This Row],[CC]]&amp;": "&amp;Tabel3[[#This Row],[Country]]&amp; IF(Tabel3[[#This Row],[Remark]]&lt;&gt;""," (" &amp; Tabel3[[#This Row],[Remark]]&amp;")","")</f>
        <v>443: State of Palestine (In accordance with Resolution 99 Rev. Dubai, 2018)</v>
      </c>
    </row>
    <row r="161" spans="1:4" ht="11.25" x14ac:dyDescent="0.2">
      <c r="A161" s="306" t="s">
        <v>551</v>
      </c>
      <c r="B161" s="307" t="s">
        <v>552</v>
      </c>
      <c r="C161" s="300"/>
      <c r="D161" s="308" t="str">
        <f>Tabel3[[#This Row],[CC]]&amp;": "&amp;Tabel3[[#This Row],[Country]]&amp; IF(Tabel3[[#This Row],[Remark]]&lt;&gt;""," (" &amp; Tabel3[[#This Row],[Remark]]&amp;")","")</f>
        <v>445: Democratic People's Republic of Korea</v>
      </c>
    </row>
    <row r="162" spans="1:4" ht="11.25" x14ac:dyDescent="0.2">
      <c r="A162" s="306" t="s">
        <v>553</v>
      </c>
      <c r="B162" s="307" t="s">
        <v>554</v>
      </c>
      <c r="C162" s="300"/>
      <c r="D162" s="308" t="str">
        <f>Tabel3[[#This Row],[CC]]&amp;": "&amp;Tabel3[[#This Row],[Country]]&amp; IF(Tabel3[[#This Row],[Remark]]&lt;&gt;""," (" &amp; Tabel3[[#This Row],[Remark]]&amp;")","")</f>
        <v>447: Kuwait (State of)</v>
      </c>
    </row>
    <row r="163" spans="1:4" ht="11.25" x14ac:dyDescent="0.2">
      <c r="A163" s="306" t="s">
        <v>555</v>
      </c>
      <c r="B163" s="307" t="s">
        <v>556</v>
      </c>
      <c r="C163" s="300"/>
      <c r="D163" s="308" t="str">
        <f>Tabel3[[#This Row],[CC]]&amp;": "&amp;Tabel3[[#This Row],[Country]]&amp; IF(Tabel3[[#This Row],[Remark]]&lt;&gt;""," (" &amp; Tabel3[[#This Row],[Remark]]&amp;")","")</f>
        <v>450: Lebanon</v>
      </c>
    </row>
    <row r="164" spans="1:4" ht="11.25" x14ac:dyDescent="0.2">
      <c r="A164" s="306" t="s">
        <v>557</v>
      </c>
      <c r="B164" s="307" t="s">
        <v>558</v>
      </c>
      <c r="C164" s="300"/>
      <c r="D164" s="308" t="str">
        <f>Tabel3[[#This Row],[CC]]&amp;": "&amp;Tabel3[[#This Row],[Country]]&amp; IF(Tabel3[[#This Row],[Remark]]&lt;&gt;""," (" &amp; Tabel3[[#This Row],[Remark]]&amp;")","")</f>
        <v>451: Kyrgyz Republic</v>
      </c>
    </row>
    <row r="165" spans="1:4" ht="22.5" x14ac:dyDescent="0.2">
      <c r="A165" s="306" t="s">
        <v>559</v>
      </c>
      <c r="B165" s="307" t="s">
        <v>560</v>
      </c>
      <c r="C165" s="300"/>
      <c r="D165" s="308" t="str">
        <f>Tabel3[[#This Row],[CC]]&amp;": "&amp;Tabel3[[#This Row],[Country]]&amp; IF(Tabel3[[#This Row],[Remark]]&lt;&gt;""," (" &amp; Tabel3[[#This Row],[Remark]]&amp;")","")</f>
        <v>453: China (People's Republic of) - Macao (Special Administrative Region of China)</v>
      </c>
    </row>
    <row r="166" spans="1:4" ht="11.25" x14ac:dyDescent="0.2">
      <c r="A166" s="306" t="s">
        <v>561</v>
      </c>
      <c r="B166" s="307" t="s">
        <v>562</v>
      </c>
      <c r="C166" s="300"/>
      <c r="D166" s="308" t="str">
        <f>Tabel3[[#This Row],[CC]]&amp;": "&amp;Tabel3[[#This Row],[Country]]&amp; IF(Tabel3[[#This Row],[Remark]]&lt;&gt;""," (" &amp; Tabel3[[#This Row],[Remark]]&amp;")","")</f>
        <v>455: Maldives (Republic of)</v>
      </c>
    </row>
    <row r="167" spans="1:4" ht="11.25" x14ac:dyDescent="0.2">
      <c r="A167" s="306" t="s">
        <v>563</v>
      </c>
      <c r="B167" s="307" t="s">
        <v>564</v>
      </c>
      <c r="C167" s="300"/>
      <c r="D167" s="308" t="str">
        <f>Tabel3[[#This Row],[CC]]&amp;": "&amp;Tabel3[[#This Row],[Country]]&amp; IF(Tabel3[[#This Row],[Remark]]&lt;&gt;""," (" &amp; Tabel3[[#This Row],[Remark]]&amp;")","")</f>
        <v>457: Mongolia</v>
      </c>
    </row>
    <row r="168" spans="1:4" ht="11.25" x14ac:dyDescent="0.2">
      <c r="A168" s="306" t="s">
        <v>565</v>
      </c>
      <c r="B168" s="307" t="s">
        <v>566</v>
      </c>
      <c r="C168" s="300"/>
      <c r="D168" s="308" t="str">
        <f>Tabel3[[#This Row],[CC]]&amp;": "&amp;Tabel3[[#This Row],[Country]]&amp; IF(Tabel3[[#This Row],[Remark]]&lt;&gt;""," (" &amp; Tabel3[[#This Row],[Remark]]&amp;")","")</f>
        <v>459: Nepal (Federal Democratic Republic of)</v>
      </c>
    </row>
    <row r="169" spans="1:4" ht="11.25" x14ac:dyDescent="0.2">
      <c r="A169" s="306" t="s">
        <v>567</v>
      </c>
      <c r="B169" s="307" t="s">
        <v>568</v>
      </c>
      <c r="C169" s="300"/>
      <c r="D169" s="308" t="str">
        <f>Tabel3[[#This Row],[CC]]&amp;": "&amp;Tabel3[[#This Row],[Country]]&amp; IF(Tabel3[[#This Row],[Remark]]&lt;&gt;""," (" &amp; Tabel3[[#This Row],[Remark]]&amp;")","")</f>
        <v>461: Oman (Sultanate of)</v>
      </c>
    </row>
    <row r="170" spans="1:4" ht="11.25" x14ac:dyDescent="0.2">
      <c r="A170" s="306" t="s">
        <v>569</v>
      </c>
      <c r="B170" s="307" t="s">
        <v>570</v>
      </c>
      <c r="C170" s="300"/>
      <c r="D170" s="308" t="str">
        <f>Tabel3[[#This Row],[CC]]&amp;": "&amp;Tabel3[[#This Row],[Country]]&amp; IF(Tabel3[[#This Row],[Remark]]&lt;&gt;""," (" &amp; Tabel3[[#This Row],[Remark]]&amp;")","")</f>
        <v>463: Pakistan (Islamic Republic of)</v>
      </c>
    </row>
    <row r="171" spans="1:4" ht="11.25" x14ac:dyDescent="0.2">
      <c r="A171" s="306" t="s">
        <v>571</v>
      </c>
      <c r="B171" s="307" t="s">
        <v>572</v>
      </c>
      <c r="C171" s="300"/>
      <c r="D171" s="308" t="str">
        <f>Tabel3[[#This Row],[CC]]&amp;": "&amp;Tabel3[[#This Row],[Country]]&amp; IF(Tabel3[[#This Row],[Remark]]&lt;&gt;""," (" &amp; Tabel3[[#This Row],[Remark]]&amp;")","")</f>
        <v>466: Qatar (State of)</v>
      </c>
    </row>
    <row r="172" spans="1:4" ht="11.25" x14ac:dyDescent="0.2">
      <c r="A172" s="306" t="s">
        <v>573</v>
      </c>
      <c r="B172" s="307" t="s">
        <v>574</v>
      </c>
      <c r="C172" s="300"/>
      <c r="D172" s="308" t="str">
        <f>Tabel3[[#This Row],[CC]]&amp;": "&amp;Tabel3[[#This Row],[Country]]&amp; IF(Tabel3[[#This Row],[Remark]]&lt;&gt;""," (" &amp; Tabel3[[#This Row],[Remark]]&amp;")","")</f>
        <v>468: Syrian Arab Republic</v>
      </c>
    </row>
    <row r="173" spans="1:4" ht="11.25" x14ac:dyDescent="0.2">
      <c r="A173" s="306" t="s">
        <v>575</v>
      </c>
      <c r="B173" s="307" t="s">
        <v>576</v>
      </c>
      <c r="C173" s="300"/>
      <c r="D173" s="308" t="str">
        <f>Tabel3[[#This Row],[CC]]&amp;": "&amp;Tabel3[[#This Row],[Country]]&amp; IF(Tabel3[[#This Row],[Remark]]&lt;&gt;""," (" &amp; Tabel3[[#This Row],[Remark]]&amp;")","")</f>
        <v>470: United Arab Emirates</v>
      </c>
    </row>
    <row r="174" spans="1:4" ht="11.25" x14ac:dyDescent="0.2">
      <c r="A174" s="306" t="s">
        <v>577</v>
      </c>
      <c r="B174" s="307" t="s">
        <v>576</v>
      </c>
      <c r="C174" s="300"/>
      <c r="D174" s="308" t="str">
        <f>Tabel3[[#This Row],[CC]]&amp;": "&amp;Tabel3[[#This Row],[Country]]&amp; IF(Tabel3[[#This Row],[Remark]]&lt;&gt;""," (" &amp; Tabel3[[#This Row],[Remark]]&amp;")","")</f>
        <v>471: United Arab Emirates</v>
      </c>
    </row>
    <row r="175" spans="1:4" ht="11.25" x14ac:dyDescent="0.2">
      <c r="A175" s="306" t="s">
        <v>578</v>
      </c>
      <c r="B175" s="307" t="s">
        <v>579</v>
      </c>
      <c r="C175" s="300"/>
      <c r="D175" s="308" t="str">
        <f>Tabel3[[#This Row],[CC]]&amp;": "&amp;Tabel3[[#This Row],[Country]]&amp; IF(Tabel3[[#This Row],[Remark]]&lt;&gt;""," (" &amp; Tabel3[[#This Row],[Remark]]&amp;")","")</f>
        <v>472: Tajikistan (Republic of)</v>
      </c>
    </row>
    <row r="176" spans="1:4" ht="11.25" x14ac:dyDescent="0.2">
      <c r="A176" s="306" t="s">
        <v>580</v>
      </c>
      <c r="B176" s="307" t="s">
        <v>581</v>
      </c>
      <c r="C176" s="300"/>
      <c r="D176" s="308" t="str">
        <f>Tabel3[[#This Row],[CC]]&amp;": "&amp;Tabel3[[#This Row],[Country]]&amp; IF(Tabel3[[#This Row],[Remark]]&lt;&gt;""," (" &amp; Tabel3[[#This Row],[Remark]]&amp;")","")</f>
        <v>473: Yemen (Republic of)</v>
      </c>
    </row>
    <row r="177" spans="1:4" ht="11.25" x14ac:dyDescent="0.2">
      <c r="A177" s="306" t="s">
        <v>582</v>
      </c>
      <c r="B177" s="307" t="s">
        <v>581</v>
      </c>
      <c r="C177" s="300"/>
      <c r="D177" s="308" t="str">
        <f>Tabel3[[#This Row],[CC]]&amp;": "&amp;Tabel3[[#This Row],[Country]]&amp; IF(Tabel3[[#This Row],[Remark]]&lt;&gt;""," (" &amp; Tabel3[[#This Row],[Remark]]&amp;")","")</f>
        <v>475: Yemen (Republic of)</v>
      </c>
    </row>
    <row r="178" spans="1:4" ht="22.5" x14ac:dyDescent="0.2">
      <c r="A178" s="306" t="s">
        <v>583</v>
      </c>
      <c r="B178" s="307" t="s">
        <v>584</v>
      </c>
      <c r="C178" s="300"/>
      <c r="D178" s="308" t="str">
        <f>Tabel3[[#This Row],[CC]]&amp;": "&amp;Tabel3[[#This Row],[Country]]&amp; IF(Tabel3[[#This Row],[Remark]]&lt;&gt;""," (" &amp; Tabel3[[#This Row],[Remark]]&amp;")","")</f>
        <v>477: China (People's Republic of) - Hong Kong (Special Administrative Region of China)</v>
      </c>
    </row>
    <row r="179" spans="1:4" ht="11.25" x14ac:dyDescent="0.2">
      <c r="A179" s="306" t="s">
        <v>585</v>
      </c>
      <c r="B179" s="307" t="s">
        <v>586</v>
      </c>
      <c r="C179" s="300"/>
      <c r="D179" s="308" t="str">
        <f>Tabel3[[#This Row],[CC]]&amp;": "&amp;Tabel3[[#This Row],[Country]]&amp; IF(Tabel3[[#This Row],[Remark]]&lt;&gt;""," (" &amp; Tabel3[[#This Row],[Remark]]&amp;")","")</f>
        <v>478: Bosnia and Herzegovina</v>
      </c>
    </row>
    <row r="180" spans="1:4" ht="11.25" x14ac:dyDescent="0.2">
      <c r="A180" s="306" t="s">
        <v>587</v>
      </c>
      <c r="B180" s="307" t="s">
        <v>588</v>
      </c>
      <c r="C180" s="300"/>
      <c r="D180" s="308" t="str">
        <f>Tabel3[[#This Row],[CC]]&amp;": "&amp;Tabel3[[#This Row],[Country]]&amp; IF(Tabel3[[#This Row],[Remark]]&lt;&gt;""," (" &amp; Tabel3[[#This Row],[Remark]]&amp;")","")</f>
        <v>501: France - Adelie Land</v>
      </c>
    </row>
    <row r="181" spans="1:4" ht="11.25" x14ac:dyDescent="0.2">
      <c r="A181" s="306" t="s">
        <v>589</v>
      </c>
      <c r="B181" s="307" t="s">
        <v>590</v>
      </c>
      <c r="C181" s="300"/>
      <c r="D181" s="308" t="str">
        <f>Tabel3[[#This Row],[CC]]&amp;": "&amp;Tabel3[[#This Row],[Country]]&amp; IF(Tabel3[[#This Row],[Remark]]&lt;&gt;""," (" &amp; Tabel3[[#This Row],[Remark]]&amp;")","")</f>
        <v>503: Australia</v>
      </c>
    </row>
    <row r="182" spans="1:4" ht="11.25" x14ac:dyDescent="0.2">
      <c r="A182" s="306" t="s">
        <v>591</v>
      </c>
      <c r="B182" s="307" t="s">
        <v>592</v>
      </c>
      <c r="C182" s="300"/>
      <c r="D182" s="308" t="str">
        <f>Tabel3[[#This Row],[CC]]&amp;": "&amp;Tabel3[[#This Row],[Country]]&amp; IF(Tabel3[[#This Row],[Remark]]&lt;&gt;""," (" &amp; Tabel3[[#This Row],[Remark]]&amp;")","")</f>
        <v>506: Myanmar (Union of)</v>
      </c>
    </row>
    <row r="183" spans="1:4" ht="11.25" x14ac:dyDescent="0.2">
      <c r="A183" s="306" t="s">
        <v>593</v>
      </c>
      <c r="B183" s="307" t="s">
        <v>594</v>
      </c>
      <c r="C183" s="300"/>
      <c r="D183" s="308" t="str">
        <f>Tabel3[[#This Row],[CC]]&amp;": "&amp;Tabel3[[#This Row],[Country]]&amp; IF(Tabel3[[#This Row],[Remark]]&lt;&gt;""," (" &amp; Tabel3[[#This Row],[Remark]]&amp;")","")</f>
        <v>508: Brunei Darussalam</v>
      </c>
    </row>
    <row r="184" spans="1:4" ht="11.25" x14ac:dyDescent="0.2">
      <c r="A184" s="306" t="s">
        <v>595</v>
      </c>
      <c r="B184" s="307" t="s">
        <v>596</v>
      </c>
      <c r="C184" s="300"/>
      <c r="D184" s="308" t="str">
        <f>Tabel3[[#This Row],[CC]]&amp;": "&amp;Tabel3[[#This Row],[Country]]&amp; IF(Tabel3[[#This Row],[Remark]]&lt;&gt;""," (" &amp; Tabel3[[#This Row],[Remark]]&amp;")","")</f>
        <v>510: Micronesia (Federated States of)</v>
      </c>
    </row>
    <row r="185" spans="1:4" ht="11.25" x14ac:dyDescent="0.2">
      <c r="A185" s="306" t="s">
        <v>597</v>
      </c>
      <c r="B185" s="307" t="s">
        <v>598</v>
      </c>
      <c r="C185" s="300"/>
      <c r="D185" s="308" t="str">
        <f>Tabel3[[#This Row],[CC]]&amp;": "&amp;Tabel3[[#This Row],[Country]]&amp; IF(Tabel3[[#This Row],[Remark]]&lt;&gt;""," (" &amp; Tabel3[[#This Row],[Remark]]&amp;")","")</f>
        <v>511: Palau (Republic of)</v>
      </c>
    </row>
    <row r="186" spans="1:4" ht="11.25" x14ac:dyDescent="0.2">
      <c r="A186" s="306" t="s">
        <v>599</v>
      </c>
      <c r="B186" s="307" t="s">
        <v>221</v>
      </c>
      <c r="C186" s="300"/>
      <c r="D186" s="308" t="str">
        <f>Tabel3[[#This Row],[CC]]&amp;": "&amp;Tabel3[[#This Row],[Country]]&amp; IF(Tabel3[[#This Row],[Remark]]&lt;&gt;""," (" &amp; Tabel3[[#This Row],[Remark]]&amp;")","")</f>
        <v>512: New Zealand</v>
      </c>
    </row>
    <row r="187" spans="1:4" ht="11.25" x14ac:dyDescent="0.2">
      <c r="A187" s="306" t="s">
        <v>600</v>
      </c>
      <c r="B187" s="307" t="s">
        <v>601</v>
      </c>
      <c r="C187" s="300"/>
      <c r="D187" s="308" t="str">
        <f>Tabel3[[#This Row],[CC]]&amp;": "&amp;Tabel3[[#This Row],[Country]]&amp; IF(Tabel3[[#This Row],[Remark]]&lt;&gt;""," (" &amp; Tabel3[[#This Row],[Remark]]&amp;")","")</f>
        <v>514: Cambodia (Kingdom of)</v>
      </c>
    </row>
    <row r="188" spans="1:4" ht="11.25" x14ac:dyDescent="0.2">
      <c r="A188" s="306" t="s">
        <v>602</v>
      </c>
      <c r="B188" s="307" t="s">
        <v>601</v>
      </c>
      <c r="C188" s="300"/>
      <c r="D188" s="308" t="str">
        <f>Tabel3[[#This Row],[CC]]&amp;": "&amp;Tabel3[[#This Row],[Country]]&amp; IF(Tabel3[[#This Row],[Remark]]&lt;&gt;""," (" &amp; Tabel3[[#This Row],[Remark]]&amp;")","")</f>
        <v>515: Cambodia (Kingdom of)</v>
      </c>
    </row>
    <row r="189" spans="1:4" ht="11.25" x14ac:dyDescent="0.2">
      <c r="A189" s="306" t="s">
        <v>603</v>
      </c>
      <c r="B189" s="307" t="s">
        <v>604</v>
      </c>
      <c r="C189" s="300"/>
      <c r="D189" s="308" t="str">
        <f>Tabel3[[#This Row],[CC]]&amp;": "&amp;Tabel3[[#This Row],[Country]]&amp; IF(Tabel3[[#This Row],[Remark]]&lt;&gt;""," (" &amp; Tabel3[[#This Row],[Remark]]&amp;")","")</f>
        <v>516: Australia - Christmas Island (Indian Ocean)</v>
      </c>
    </row>
    <row r="190" spans="1:4" ht="11.25" x14ac:dyDescent="0.2">
      <c r="A190" s="306" t="s">
        <v>605</v>
      </c>
      <c r="B190" s="307" t="s">
        <v>606</v>
      </c>
      <c r="C190" s="300"/>
      <c r="D190" s="308" t="str">
        <f>Tabel3[[#This Row],[CC]]&amp;": "&amp;Tabel3[[#This Row],[Country]]&amp; IF(Tabel3[[#This Row],[Remark]]&lt;&gt;""," (" &amp; Tabel3[[#This Row],[Remark]]&amp;")","")</f>
        <v>518: New Zealand - Cook Islands</v>
      </c>
    </row>
    <row r="191" spans="1:4" ht="11.25" x14ac:dyDescent="0.2">
      <c r="A191" s="306" t="s">
        <v>607</v>
      </c>
      <c r="B191" s="307" t="s">
        <v>608</v>
      </c>
      <c r="C191" s="300"/>
      <c r="D191" s="308" t="str">
        <f>Tabel3[[#This Row],[CC]]&amp;": "&amp;Tabel3[[#This Row],[Country]]&amp; IF(Tabel3[[#This Row],[Remark]]&lt;&gt;""," (" &amp; Tabel3[[#This Row],[Remark]]&amp;")","")</f>
        <v>520: Fiji (Republic of)</v>
      </c>
    </row>
    <row r="192" spans="1:4" ht="11.25" x14ac:dyDescent="0.2">
      <c r="A192" s="306" t="s">
        <v>609</v>
      </c>
      <c r="B192" s="307" t="s">
        <v>610</v>
      </c>
      <c r="C192" s="300"/>
      <c r="D192" s="308" t="str">
        <f>Tabel3[[#This Row],[CC]]&amp;": "&amp;Tabel3[[#This Row],[Country]]&amp; IF(Tabel3[[#This Row],[Remark]]&lt;&gt;""," (" &amp; Tabel3[[#This Row],[Remark]]&amp;")","")</f>
        <v>523: Australia - Cocos (Keeling) Islands</v>
      </c>
    </row>
    <row r="193" spans="1:4" ht="11.25" x14ac:dyDescent="0.2">
      <c r="A193" s="306" t="s">
        <v>611</v>
      </c>
      <c r="B193" s="307" t="s">
        <v>612</v>
      </c>
      <c r="C193" s="300"/>
      <c r="D193" s="308" t="str">
        <f>Tabel3[[#This Row],[CC]]&amp;": "&amp;Tabel3[[#This Row],[Country]]&amp; IF(Tabel3[[#This Row],[Remark]]&lt;&gt;""," (" &amp; Tabel3[[#This Row],[Remark]]&amp;")","")</f>
        <v>525: Indonesia (Republic of)</v>
      </c>
    </row>
    <row r="194" spans="1:4" ht="11.25" x14ac:dyDescent="0.2">
      <c r="A194" s="306" t="s">
        <v>613</v>
      </c>
      <c r="B194" s="307" t="s">
        <v>614</v>
      </c>
      <c r="C194" s="300"/>
      <c r="D194" s="308" t="str">
        <f>Tabel3[[#This Row],[CC]]&amp;": "&amp;Tabel3[[#This Row],[Country]]&amp; IF(Tabel3[[#This Row],[Remark]]&lt;&gt;""," (" &amp; Tabel3[[#This Row],[Remark]]&amp;")","")</f>
        <v>529: Kiribati (Republic of)</v>
      </c>
    </row>
    <row r="195" spans="1:4" ht="11.25" x14ac:dyDescent="0.2">
      <c r="A195" s="306" t="s">
        <v>615</v>
      </c>
      <c r="B195" s="307" t="s">
        <v>616</v>
      </c>
      <c r="C195" s="300"/>
      <c r="D195" s="308" t="str">
        <f>Tabel3[[#This Row],[CC]]&amp;": "&amp;Tabel3[[#This Row],[Country]]&amp; IF(Tabel3[[#This Row],[Remark]]&lt;&gt;""," (" &amp; Tabel3[[#This Row],[Remark]]&amp;")","")</f>
        <v>531: Lao People's Democratic Republic</v>
      </c>
    </row>
    <row r="196" spans="1:4" ht="11.25" x14ac:dyDescent="0.2">
      <c r="A196" s="306" t="s">
        <v>617</v>
      </c>
      <c r="B196" s="307" t="s">
        <v>618</v>
      </c>
      <c r="C196" s="300"/>
      <c r="D196" s="308" t="str">
        <f>Tabel3[[#This Row],[CC]]&amp;": "&amp;Tabel3[[#This Row],[Country]]&amp; IF(Tabel3[[#This Row],[Remark]]&lt;&gt;""," (" &amp; Tabel3[[#This Row],[Remark]]&amp;")","")</f>
        <v>533: Malaysia</v>
      </c>
    </row>
    <row r="197" spans="1:4" ht="22.5" x14ac:dyDescent="0.2">
      <c r="A197" s="306" t="s">
        <v>619</v>
      </c>
      <c r="B197" s="307" t="s">
        <v>620</v>
      </c>
      <c r="C197" s="300"/>
      <c r="D197" s="308" t="str">
        <f>Tabel3[[#This Row],[CC]]&amp;": "&amp;Tabel3[[#This Row],[Country]]&amp; IF(Tabel3[[#This Row],[Remark]]&lt;&gt;""," (" &amp; Tabel3[[#This Row],[Remark]]&amp;")","")</f>
        <v>536: United States of America - Northern Mariana Islands (Commonwealth of the)</v>
      </c>
    </row>
    <row r="198" spans="1:4" ht="11.25" x14ac:dyDescent="0.2">
      <c r="A198" s="306" t="s">
        <v>621</v>
      </c>
      <c r="B198" s="307" t="s">
        <v>622</v>
      </c>
      <c r="C198" s="300"/>
      <c r="D198" s="308" t="str">
        <f>Tabel3[[#This Row],[CC]]&amp;": "&amp;Tabel3[[#This Row],[Country]]&amp; IF(Tabel3[[#This Row],[Remark]]&lt;&gt;""," (" &amp; Tabel3[[#This Row],[Remark]]&amp;")","")</f>
        <v>538: Marshall Islands (Republic of the)</v>
      </c>
    </row>
    <row r="199" spans="1:4" ht="11.25" x14ac:dyDescent="0.2">
      <c r="A199" s="306" t="s">
        <v>623</v>
      </c>
      <c r="B199" s="307" t="s">
        <v>624</v>
      </c>
      <c r="C199" s="300"/>
      <c r="D199" s="308" t="str">
        <f>Tabel3[[#This Row],[CC]]&amp;": "&amp;Tabel3[[#This Row],[Country]]&amp; IF(Tabel3[[#This Row],[Remark]]&lt;&gt;""," (" &amp; Tabel3[[#This Row],[Remark]]&amp;")","")</f>
        <v>540: France - New Caledonia</v>
      </c>
    </row>
    <row r="200" spans="1:4" ht="11.25" x14ac:dyDescent="0.2">
      <c r="A200" s="306" t="s">
        <v>625</v>
      </c>
      <c r="B200" s="307" t="s">
        <v>626</v>
      </c>
      <c r="C200" s="300"/>
      <c r="D200" s="308" t="str">
        <f>Tabel3[[#This Row],[CC]]&amp;": "&amp;Tabel3[[#This Row],[Country]]&amp; IF(Tabel3[[#This Row],[Remark]]&lt;&gt;""," (" &amp; Tabel3[[#This Row],[Remark]]&amp;")","")</f>
        <v>542: New Zealand - Niue</v>
      </c>
    </row>
    <row r="201" spans="1:4" ht="11.25" x14ac:dyDescent="0.2">
      <c r="A201" s="306" t="s">
        <v>627</v>
      </c>
      <c r="B201" s="307" t="s">
        <v>628</v>
      </c>
      <c r="C201" s="300"/>
      <c r="D201" s="308" t="str">
        <f>Tabel3[[#This Row],[CC]]&amp;": "&amp;Tabel3[[#This Row],[Country]]&amp; IF(Tabel3[[#This Row],[Remark]]&lt;&gt;""," (" &amp; Tabel3[[#This Row],[Remark]]&amp;")","")</f>
        <v>544: Nauru (Republic of)</v>
      </c>
    </row>
    <row r="202" spans="1:4" ht="11.25" x14ac:dyDescent="0.2">
      <c r="A202" s="306" t="s">
        <v>629</v>
      </c>
      <c r="B202" s="307" t="s">
        <v>630</v>
      </c>
      <c r="C202" s="300"/>
      <c r="D202" s="308" t="str">
        <f>Tabel3[[#This Row],[CC]]&amp;": "&amp;Tabel3[[#This Row],[Country]]&amp; IF(Tabel3[[#This Row],[Remark]]&lt;&gt;""," (" &amp; Tabel3[[#This Row],[Remark]]&amp;")","")</f>
        <v>546: France - French Polynesia</v>
      </c>
    </row>
    <row r="203" spans="1:4" ht="11.25" x14ac:dyDescent="0.2">
      <c r="A203" s="306" t="s">
        <v>631</v>
      </c>
      <c r="B203" s="307" t="s">
        <v>632</v>
      </c>
      <c r="C203" s="300"/>
      <c r="D203" s="308" t="str">
        <f>Tabel3[[#This Row],[CC]]&amp;": "&amp;Tabel3[[#This Row],[Country]]&amp; IF(Tabel3[[#This Row],[Remark]]&lt;&gt;""," (" &amp; Tabel3[[#This Row],[Remark]]&amp;")","")</f>
        <v>548: Philippines (Republic of the)</v>
      </c>
    </row>
    <row r="204" spans="1:4" ht="11.25" x14ac:dyDescent="0.2">
      <c r="A204" s="306" t="s">
        <v>633</v>
      </c>
      <c r="B204" s="307" t="s">
        <v>634</v>
      </c>
      <c r="C204" s="300"/>
      <c r="D204" s="308" t="str">
        <f>Tabel3[[#This Row],[CC]]&amp;": "&amp;Tabel3[[#This Row],[Country]]&amp; IF(Tabel3[[#This Row],[Remark]]&lt;&gt;""," (" &amp; Tabel3[[#This Row],[Remark]]&amp;")","")</f>
        <v>550: Timor-Leste (Democratic Republic of)</v>
      </c>
    </row>
    <row r="205" spans="1:4" ht="11.25" x14ac:dyDescent="0.2">
      <c r="A205" s="306" t="s">
        <v>635</v>
      </c>
      <c r="B205" s="307" t="s">
        <v>636</v>
      </c>
      <c r="C205" s="300"/>
      <c r="D205" s="308" t="str">
        <f>Tabel3[[#This Row],[CC]]&amp;": "&amp;Tabel3[[#This Row],[Country]]&amp; IF(Tabel3[[#This Row],[Remark]]&lt;&gt;""," (" &amp; Tabel3[[#This Row],[Remark]]&amp;")","")</f>
        <v>553: Papua New Guinea</v>
      </c>
    </row>
    <row r="206" spans="1:4" ht="22.5" x14ac:dyDescent="0.2">
      <c r="A206" s="306" t="s">
        <v>637</v>
      </c>
      <c r="B206" s="307" t="s">
        <v>638</v>
      </c>
      <c r="C206" s="300"/>
      <c r="D206" s="308" t="str">
        <f>Tabel3[[#This Row],[CC]]&amp;": "&amp;Tabel3[[#This Row],[Country]]&amp; IF(Tabel3[[#This Row],[Remark]]&lt;&gt;""," (" &amp; Tabel3[[#This Row],[Remark]]&amp;")","")</f>
        <v>555: United Kingdom of Great Britain and Northern Ireland - Pitcairn Island</v>
      </c>
    </row>
    <row r="207" spans="1:4" ht="11.25" x14ac:dyDescent="0.2">
      <c r="A207" s="306" t="s">
        <v>639</v>
      </c>
      <c r="B207" s="307" t="s">
        <v>640</v>
      </c>
      <c r="C207" s="300"/>
      <c r="D207" s="308" t="str">
        <f>Tabel3[[#This Row],[CC]]&amp;": "&amp;Tabel3[[#This Row],[Country]]&amp; IF(Tabel3[[#This Row],[Remark]]&lt;&gt;""," (" &amp; Tabel3[[#This Row],[Remark]]&amp;")","")</f>
        <v>557: Solomon Islands</v>
      </c>
    </row>
    <row r="208" spans="1:4" ht="11.25" x14ac:dyDescent="0.2">
      <c r="A208" s="306" t="s">
        <v>641</v>
      </c>
      <c r="B208" s="307" t="s">
        <v>642</v>
      </c>
      <c r="C208" s="300"/>
      <c r="D208" s="308" t="str">
        <f>Tabel3[[#This Row],[CC]]&amp;": "&amp;Tabel3[[#This Row],[Country]]&amp; IF(Tabel3[[#This Row],[Remark]]&lt;&gt;""," (" &amp; Tabel3[[#This Row],[Remark]]&amp;")","")</f>
        <v>559: United States of America - American Samoa</v>
      </c>
    </row>
    <row r="209" spans="1:4" ht="11.25" x14ac:dyDescent="0.2">
      <c r="A209" s="306" t="s">
        <v>643</v>
      </c>
      <c r="B209" s="307" t="s">
        <v>644</v>
      </c>
      <c r="C209" s="300"/>
      <c r="D209" s="308" t="str">
        <f>Tabel3[[#This Row],[CC]]&amp;": "&amp;Tabel3[[#This Row],[Country]]&amp; IF(Tabel3[[#This Row],[Remark]]&lt;&gt;""," (" &amp; Tabel3[[#This Row],[Remark]]&amp;")","")</f>
        <v>561: Samoa (Independent State of)</v>
      </c>
    </row>
    <row r="210" spans="1:4" ht="11.25" x14ac:dyDescent="0.2">
      <c r="A210" s="306" t="s">
        <v>645</v>
      </c>
      <c r="B210" s="307" t="s">
        <v>646</v>
      </c>
      <c r="C210" s="300"/>
      <c r="D210" s="308" t="str">
        <f>Tabel3[[#This Row],[CC]]&amp;": "&amp;Tabel3[[#This Row],[Country]]&amp; IF(Tabel3[[#This Row],[Remark]]&lt;&gt;""," (" &amp; Tabel3[[#This Row],[Remark]]&amp;")","")</f>
        <v>563: Singapore (Republic of)</v>
      </c>
    </row>
    <row r="211" spans="1:4" ht="11.25" x14ac:dyDescent="0.2">
      <c r="A211" s="306" t="s">
        <v>647</v>
      </c>
      <c r="B211" s="307" t="s">
        <v>646</v>
      </c>
      <c r="C211" s="300"/>
      <c r="D211" s="308" t="str">
        <f>Tabel3[[#This Row],[CC]]&amp;": "&amp;Tabel3[[#This Row],[Country]]&amp; IF(Tabel3[[#This Row],[Remark]]&lt;&gt;""," (" &amp; Tabel3[[#This Row],[Remark]]&amp;")","")</f>
        <v>564: Singapore (Republic of)</v>
      </c>
    </row>
    <row r="212" spans="1:4" ht="11.25" x14ac:dyDescent="0.2">
      <c r="A212" s="306" t="s">
        <v>648</v>
      </c>
      <c r="B212" s="307" t="s">
        <v>646</v>
      </c>
      <c r="C212" s="300"/>
      <c r="D212" s="308" t="str">
        <f>Tabel3[[#This Row],[CC]]&amp;": "&amp;Tabel3[[#This Row],[Country]]&amp; IF(Tabel3[[#This Row],[Remark]]&lt;&gt;""," (" &amp; Tabel3[[#This Row],[Remark]]&amp;")","")</f>
        <v>565: Singapore (Republic of)</v>
      </c>
    </row>
    <row r="213" spans="1:4" ht="11.25" x14ac:dyDescent="0.2">
      <c r="A213" s="306" t="s">
        <v>649</v>
      </c>
      <c r="B213" s="307" t="s">
        <v>646</v>
      </c>
      <c r="C213" s="300"/>
      <c r="D213" s="308" t="str">
        <f>Tabel3[[#This Row],[CC]]&amp;": "&amp;Tabel3[[#This Row],[Country]]&amp; IF(Tabel3[[#This Row],[Remark]]&lt;&gt;""," (" &amp; Tabel3[[#This Row],[Remark]]&amp;")","")</f>
        <v>566: Singapore (Republic of)</v>
      </c>
    </row>
    <row r="214" spans="1:4" ht="11.25" x14ac:dyDescent="0.2">
      <c r="A214" s="306" t="s">
        <v>650</v>
      </c>
      <c r="B214" s="307" t="s">
        <v>651</v>
      </c>
      <c r="C214" s="300"/>
      <c r="D214" s="308" t="str">
        <f>Tabel3[[#This Row],[CC]]&amp;": "&amp;Tabel3[[#This Row],[Country]]&amp; IF(Tabel3[[#This Row],[Remark]]&lt;&gt;""," (" &amp; Tabel3[[#This Row],[Remark]]&amp;")","")</f>
        <v>567: Thailand</v>
      </c>
    </row>
    <row r="215" spans="1:4" ht="11.25" x14ac:dyDescent="0.2">
      <c r="A215" s="306" t="s">
        <v>652</v>
      </c>
      <c r="B215" s="307" t="s">
        <v>653</v>
      </c>
      <c r="C215" s="300"/>
      <c r="D215" s="308" t="str">
        <f>Tabel3[[#This Row],[CC]]&amp;": "&amp;Tabel3[[#This Row],[Country]]&amp; IF(Tabel3[[#This Row],[Remark]]&lt;&gt;""," (" &amp; Tabel3[[#This Row],[Remark]]&amp;")","")</f>
        <v>570: Tonga (Kingdom of)</v>
      </c>
    </row>
    <row r="216" spans="1:4" ht="11.25" x14ac:dyDescent="0.2">
      <c r="A216" s="306" t="s">
        <v>654</v>
      </c>
      <c r="B216" s="307" t="s">
        <v>655</v>
      </c>
      <c r="C216" s="300"/>
      <c r="D216" s="308" t="str">
        <f>Tabel3[[#This Row],[CC]]&amp;": "&amp;Tabel3[[#This Row],[Country]]&amp; IF(Tabel3[[#This Row],[Remark]]&lt;&gt;""," (" &amp; Tabel3[[#This Row],[Remark]]&amp;")","")</f>
        <v>572: Tuvalu</v>
      </c>
    </row>
    <row r="217" spans="1:4" ht="11.25" x14ac:dyDescent="0.2">
      <c r="A217" s="306" t="s">
        <v>656</v>
      </c>
      <c r="B217" s="307" t="s">
        <v>657</v>
      </c>
      <c r="C217" s="300"/>
      <c r="D217" s="308" t="str">
        <f>Tabel3[[#This Row],[CC]]&amp;": "&amp;Tabel3[[#This Row],[Country]]&amp; IF(Tabel3[[#This Row],[Remark]]&lt;&gt;""," (" &amp; Tabel3[[#This Row],[Remark]]&amp;")","")</f>
        <v>574: Viet Nam (Socialist Republic of)</v>
      </c>
    </row>
    <row r="218" spans="1:4" ht="11.25" x14ac:dyDescent="0.2">
      <c r="A218" s="306" t="s">
        <v>658</v>
      </c>
      <c r="B218" s="307" t="s">
        <v>659</v>
      </c>
      <c r="C218" s="300"/>
      <c r="D218" s="308" t="str">
        <f>Tabel3[[#This Row],[CC]]&amp;": "&amp;Tabel3[[#This Row],[Country]]&amp; IF(Tabel3[[#This Row],[Remark]]&lt;&gt;""," (" &amp; Tabel3[[#This Row],[Remark]]&amp;")","")</f>
        <v>576: Vanuatu (Republic of)</v>
      </c>
    </row>
    <row r="219" spans="1:4" ht="11.25" x14ac:dyDescent="0.2">
      <c r="A219" s="306" t="s">
        <v>660</v>
      </c>
      <c r="B219" s="307" t="s">
        <v>659</v>
      </c>
      <c r="C219" s="300"/>
      <c r="D219" s="308" t="str">
        <f>Tabel3[[#This Row],[CC]]&amp;": "&amp;Tabel3[[#This Row],[Country]]&amp; IF(Tabel3[[#This Row],[Remark]]&lt;&gt;""," (" &amp; Tabel3[[#This Row],[Remark]]&amp;")","")</f>
        <v>577: Vanuatu (Republic of)</v>
      </c>
    </row>
    <row r="220" spans="1:4" ht="11.25" x14ac:dyDescent="0.2">
      <c r="A220" s="306" t="s">
        <v>661</v>
      </c>
      <c r="B220" s="307" t="s">
        <v>662</v>
      </c>
      <c r="C220" s="300"/>
      <c r="D220" s="308" t="str">
        <f>Tabel3[[#This Row],[CC]]&amp;": "&amp;Tabel3[[#This Row],[Country]]&amp; IF(Tabel3[[#This Row],[Remark]]&lt;&gt;""," (" &amp; Tabel3[[#This Row],[Remark]]&amp;")","")</f>
        <v>578: France - Wallis and Futuna Islands</v>
      </c>
    </row>
    <row r="221" spans="1:4" ht="11.25" x14ac:dyDescent="0.2">
      <c r="A221" s="306" t="s">
        <v>663</v>
      </c>
      <c r="B221" s="307" t="s">
        <v>664</v>
      </c>
      <c r="C221" s="300"/>
      <c r="D221" s="308" t="str">
        <f>Tabel3[[#This Row],[CC]]&amp;": "&amp;Tabel3[[#This Row],[Country]]&amp; IF(Tabel3[[#This Row],[Remark]]&lt;&gt;""," (" &amp; Tabel3[[#This Row],[Remark]]&amp;")","")</f>
        <v>601: South Africa (Republic of)</v>
      </c>
    </row>
    <row r="222" spans="1:4" ht="11.25" x14ac:dyDescent="0.2">
      <c r="A222" s="306" t="s">
        <v>665</v>
      </c>
      <c r="B222" s="307" t="s">
        <v>666</v>
      </c>
      <c r="C222" s="300"/>
      <c r="D222" s="308" t="str">
        <f>Tabel3[[#This Row],[CC]]&amp;": "&amp;Tabel3[[#This Row],[Country]]&amp; IF(Tabel3[[#This Row],[Remark]]&lt;&gt;""," (" &amp; Tabel3[[#This Row],[Remark]]&amp;")","")</f>
        <v>603: Angola (Republic of)</v>
      </c>
    </row>
    <row r="223" spans="1:4" ht="11.25" x14ac:dyDescent="0.2">
      <c r="A223" s="306" t="s">
        <v>667</v>
      </c>
      <c r="B223" s="307" t="s">
        <v>668</v>
      </c>
      <c r="C223" s="300"/>
      <c r="D223" s="308" t="str">
        <f>Tabel3[[#This Row],[CC]]&amp;": "&amp;Tabel3[[#This Row],[Country]]&amp; IF(Tabel3[[#This Row],[Remark]]&lt;&gt;""," (" &amp; Tabel3[[#This Row],[Remark]]&amp;")","")</f>
        <v>605: Algeria (People's Democratic Republic of)</v>
      </c>
    </row>
    <row r="224" spans="1:4" ht="11.25" x14ac:dyDescent="0.2">
      <c r="A224" s="306" t="s">
        <v>669</v>
      </c>
      <c r="B224" s="307" t="s">
        <v>670</v>
      </c>
      <c r="C224" s="300"/>
      <c r="D224" s="308" t="str">
        <f>Tabel3[[#This Row],[CC]]&amp;": "&amp;Tabel3[[#This Row],[Country]]&amp; IF(Tabel3[[#This Row],[Remark]]&lt;&gt;""," (" &amp; Tabel3[[#This Row],[Remark]]&amp;")","")</f>
        <v>607: France - Saint Paul and Amsterdam Islands</v>
      </c>
    </row>
    <row r="225" spans="1:4" ht="22.5" x14ac:dyDescent="0.2">
      <c r="A225" s="306" t="s">
        <v>671</v>
      </c>
      <c r="B225" s="307" t="s">
        <v>672</v>
      </c>
      <c r="C225" s="300"/>
      <c r="D225" s="308" t="str">
        <f>Tabel3[[#This Row],[CC]]&amp;": "&amp;Tabel3[[#This Row],[Country]]&amp; IF(Tabel3[[#This Row],[Remark]]&lt;&gt;""," (" &amp; Tabel3[[#This Row],[Remark]]&amp;")","")</f>
        <v>608: United Kingdom of Great Britain and Northern Ireland - Ascension Island</v>
      </c>
    </row>
    <row r="226" spans="1:4" ht="11.25" x14ac:dyDescent="0.2">
      <c r="A226" s="306" t="s">
        <v>673</v>
      </c>
      <c r="B226" s="307" t="s">
        <v>674</v>
      </c>
      <c r="C226" s="300"/>
      <c r="D226" s="308" t="str">
        <f>Tabel3[[#This Row],[CC]]&amp;": "&amp;Tabel3[[#This Row],[Country]]&amp; IF(Tabel3[[#This Row],[Remark]]&lt;&gt;""," (" &amp; Tabel3[[#This Row],[Remark]]&amp;")","")</f>
        <v>609: Burundi (Republic of)</v>
      </c>
    </row>
    <row r="227" spans="1:4" ht="11.25" x14ac:dyDescent="0.2">
      <c r="A227" s="306" t="s">
        <v>675</v>
      </c>
      <c r="B227" s="307" t="s">
        <v>676</v>
      </c>
      <c r="C227" s="300"/>
      <c r="D227" s="308" t="str">
        <f>Tabel3[[#This Row],[CC]]&amp;": "&amp;Tabel3[[#This Row],[Country]]&amp; IF(Tabel3[[#This Row],[Remark]]&lt;&gt;""," (" &amp; Tabel3[[#This Row],[Remark]]&amp;")","")</f>
        <v>610: Benin (Republic of)</v>
      </c>
    </row>
    <row r="228" spans="1:4" ht="11.25" x14ac:dyDescent="0.2">
      <c r="A228" s="306" t="s">
        <v>677</v>
      </c>
      <c r="B228" s="307" t="s">
        <v>678</v>
      </c>
      <c r="C228" s="300"/>
      <c r="D228" s="308" t="str">
        <f>Tabel3[[#This Row],[CC]]&amp;": "&amp;Tabel3[[#This Row],[Country]]&amp; IF(Tabel3[[#This Row],[Remark]]&lt;&gt;""," (" &amp; Tabel3[[#This Row],[Remark]]&amp;")","")</f>
        <v>611: Botswana (Republic of)</v>
      </c>
    </row>
    <row r="229" spans="1:4" ht="11.25" x14ac:dyDescent="0.2">
      <c r="A229" s="306" t="s">
        <v>679</v>
      </c>
      <c r="B229" s="307" t="s">
        <v>680</v>
      </c>
      <c r="C229" s="300"/>
      <c r="D229" s="308" t="str">
        <f>Tabel3[[#This Row],[CC]]&amp;": "&amp;Tabel3[[#This Row],[Country]]&amp; IF(Tabel3[[#This Row],[Remark]]&lt;&gt;""," (" &amp; Tabel3[[#This Row],[Remark]]&amp;")","")</f>
        <v>612: Central African Republic</v>
      </c>
    </row>
    <row r="230" spans="1:4" ht="11.25" x14ac:dyDescent="0.2">
      <c r="A230" s="306" t="s">
        <v>681</v>
      </c>
      <c r="B230" s="307" t="s">
        <v>682</v>
      </c>
      <c r="C230" s="300"/>
      <c r="D230" s="308" t="str">
        <f>Tabel3[[#This Row],[CC]]&amp;": "&amp;Tabel3[[#This Row],[Country]]&amp; IF(Tabel3[[#This Row],[Remark]]&lt;&gt;""," (" &amp; Tabel3[[#This Row],[Remark]]&amp;")","")</f>
        <v>613: Cameroon (Republic of)</v>
      </c>
    </row>
    <row r="231" spans="1:4" ht="11.25" x14ac:dyDescent="0.2">
      <c r="A231" s="306" t="s">
        <v>683</v>
      </c>
      <c r="B231" s="307" t="s">
        <v>684</v>
      </c>
      <c r="C231" s="300"/>
      <c r="D231" s="308" t="str">
        <f>Tabel3[[#This Row],[CC]]&amp;": "&amp;Tabel3[[#This Row],[Country]]&amp; IF(Tabel3[[#This Row],[Remark]]&lt;&gt;""," (" &amp; Tabel3[[#This Row],[Remark]]&amp;")","")</f>
        <v>615: Congo (Republic of the)</v>
      </c>
    </row>
    <row r="232" spans="1:4" ht="11.25" x14ac:dyDescent="0.2">
      <c r="A232" s="306" t="s">
        <v>685</v>
      </c>
      <c r="B232" s="307" t="s">
        <v>686</v>
      </c>
      <c r="C232" s="300"/>
      <c r="D232" s="308" t="str">
        <f>Tabel3[[#This Row],[CC]]&amp;": "&amp;Tabel3[[#This Row],[Country]]&amp; IF(Tabel3[[#This Row],[Remark]]&lt;&gt;""," (" &amp; Tabel3[[#This Row],[Remark]]&amp;")","")</f>
        <v>616: Comoros (Union of the)</v>
      </c>
    </row>
    <row r="233" spans="1:4" ht="11.25" x14ac:dyDescent="0.2">
      <c r="A233" s="306" t="s">
        <v>687</v>
      </c>
      <c r="B233" s="307" t="s">
        <v>688</v>
      </c>
      <c r="C233" s="300"/>
      <c r="D233" s="308" t="str">
        <f>Tabel3[[#This Row],[CC]]&amp;": "&amp;Tabel3[[#This Row],[Country]]&amp; IF(Tabel3[[#This Row],[Remark]]&lt;&gt;""," (" &amp; Tabel3[[#This Row],[Remark]]&amp;")","")</f>
        <v>617: Cabo Verde (Republic of)</v>
      </c>
    </row>
    <row r="234" spans="1:4" ht="11.25" x14ac:dyDescent="0.2">
      <c r="A234" s="306" t="s">
        <v>689</v>
      </c>
      <c r="B234" s="307" t="s">
        <v>690</v>
      </c>
      <c r="C234" s="300"/>
      <c r="D234" s="308" t="str">
        <f>Tabel3[[#This Row],[CC]]&amp;": "&amp;Tabel3[[#This Row],[Country]]&amp; IF(Tabel3[[#This Row],[Remark]]&lt;&gt;""," (" &amp; Tabel3[[#This Row],[Remark]]&amp;")","")</f>
        <v>618: France - Crozet Archipelago</v>
      </c>
    </row>
    <row r="235" spans="1:4" ht="11.25" x14ac:dyDescent="0.2">
      <c r="A235" s="306" t="s">
        <v>691</v>
      </c>
      <c r="B235" s="307" t="s">
        <v>692</v>
      </c>
      <c r="C235" s="300"/>
      <c r="D235" s="308" t="str">
        <f>Tabel3[[#This Row],[CC]]&amp;": "&amp;Tabel3[[#This Row],[Country]]&amp; IF(Tabel3[[#This Row],[Remark]]&lt;&gt;""," (" &amp; Tabel3[[#This Row],[Remark]]&amp;")","")</f>
        <v>619: Côte d'Ivoire (Republic of)</v>
      </c>
    </row>
    <row r="236" spans="1:4" ht="11.25" x14ac:dyDescent="0.2">
      <c r="A236" s="306" t="s">
        <v>693</v>
      </c>
      <c r="B236" s="307" t="s">
        <v>686</v>
      </c>
      <c r="C236" s="300"/>
      <c r="D236" s="308" t="str">
        <f>Tabel3[[#This Row],[CC]]&amp;": "&amp;Tabel3[[#This Row],[Country]]&amp; IF(Tabel3[[#This Row],[Remark]]&lt;&gt;""," (" &amp; Tabel3[[#This Row],[Remark]]&amp;")","")</f>
        <v>620: Comoros (Union of the)</v>
      </c>
    </row>
    <row r="237" spans="1:4" ht="11.25" x14ac:dyDescent="0.2">
      <c r="A237" s="306" t="s">
        <v>694</v>
      </c>
      <c r="B237" s="307" t="s">
        <v>695</v>
      </c>
      <c r="C237" s="300"/>
      <c r="D237" s="308" t="str">
        <f>Tabel3[[#This Row],[CC]]&amp;": "&amp;Tabel3[[#This Row],[Country]]&amp; IF(Tabel3[[#This Row],[Remark]]&lt;&gt;""," (" &amp; Tabel3[[#This Row],[Remark]]&amp;")","")</f>
        <v>621: Djibouti (Republic of)</v>
      </c>
    </row>
    <row r="238" spans="1:4" ht="11.25" x14ac:dyDescent="0.2">
      <c r="A238" s="306" t="s">
        <v>696</v>
      </c>
      <c r="B238" s="307" t="s">
        <v>697</v>
      </c>
      <c r="C238" s="300"/>
      <c r="D238" s="308" t="str">
        <f>Tabel3[[#This Row],[CC]]&amp;": "&amp;Tabel3[[#This Row],[Country]]&amp; IF(Tabel3[[#This Row],[Remark]]&lt;&gt;""," (" &amp; Tabel3[[#This Row],[Remark]]&amp;")","")</f>
        <v>622: Egypt (Arab Republic of)</v>
      </c>
    </row>
    <row r="239" spans="1:4" ht="11.25" x14ac:dyDescent="0.2">
      <c r="A239" s="306" t="s">
        <v>698</v>
      </c>
      <c r="B239" s="307" t="s">
        <v>699</v>
      </c>
      <c r="C239" s="300"/>
      <c r="D239" s="308" t="str">
        <f>Tabel3[[#This Row],[CC]]&amp;": "&amp;Tabel3[[#This Row],[Country]]&amp; IF(Tabel3[[#This Row],[Remark]]&lt;&gt;""," (" &amp; Tabel3[[#This Row],[Remark]]&amp;")","")</f>
        <v>624: Ethiopia (Federal Democratic Republic of)</v>
      </c>
    </row>
    <row r="240" spans="1:4" ht="11.25" x14ac:dyDescent="0.2">
      <c r="A240" s="306" t="s">
        <v>700</v>
      </c>
      <c r="B240" s="307" t="s">
        <v>701</v>
      </c>
      <c r="C240" s="300"/>
      <c r="D240" s="308" t="str">
        <f>Tabel3[[#This Row],[CC]]&amp;": "&amp;Tabel3[[#This Row],[Country]]&amp; IF(Tabel3[[#This Row],[Remark]]&lt;&gt;""," (" &amp; Tabel3[[#This Row],[Remark]]&amp;")","")</f>
        <v>625: Eritrea</v>
      </c>
    </row>
    <row r="241" spans="1:4" ht="11.25" x14ac:dyDescent="0.2">
      <c r="A241" s="306" t="s">
        <v>702</v>
      </c>
      <c r="B241" s="307" t="s">
        <v>703</v>
      </c>
      <c r="C241" s="300"/>
      <c r="D241" s="308" t="str">
        <f>Tabel3[[#This Row],[CC]]&amp;": "&amp;Tabel3[[#This Row],[Country]]&amp; IF(Tabel3[[#This Row],[Remark]]&lt;&gt;""," (" &amp; Tabel3[[#This Row],[Remark]]&amp;")","")</f>
        <v>626: Gabonese Republic</v>
      </c>
    </row>
    <row r="242" spans="1:4" ht="11.25" x14ac:dyDescent="0.2">
      <c r="A242" s="306" t="s">
        <v>704</v>
      </c>
      <c r="B242" s="307" t="s">
        <v>705</v>
      </c>
      <c r="C242" s="300"/>
      <c r="D242" s="308" t="str">
        <f>Tabel3[[#This Row],[CC]]&amp;": "&amp;Tabel3[[#This Row],[Country]]&amp; IF(Tabel3[[#This Row],[Remark]]&lt;&gt;""," (" &amp; Tabel3[[#This Row],[Remark]]&amp;")","")</f>
        <v>627: Ghana</v>
      </c>
    </row>
    <row r="243" spans="1:4" ht="11.25" x14ac:dyDescent="0.2">
      <c r="A243" s="306" t="s">
        <v>706</v>
      </c>
      <c r="B243" s="307" t="s">
        <v>707</v>
      </c>
      <c r="C243" s="300"/>
      <c r="D243" s="308" t="str">
        <f>Tabel3[[#This Row],[CC]]&amp;": "&amp;Tabel3[[#This Row],[Country]]&amp; IF(Tabel3[[#This Row],[Remark]]&lt;&gt;""," (" &amp; Tabel3[[#This Row],[Remark]]&amp;")","")</f>
        <v>629: Gambia (Republic of the)</v>
      </c>
    </row>
    <row r="244" spans="1:4" ht="11.25" x14ac:dyDescent="0.2">
      <c r="A244" s="306" t="s">
        <v>708</v>
      </c>
      <c r="B244" s="307" t="s">
        <v>709</v>
      </c>
      <c r="C244" s="300"/>
      <c r="D244" s="308" t="str">
        <f>Tabel3[[#This Row],[CC]]&amp;": "&amp;Tabel3[[#This Row],[Country]]&amp; IF(Tabel3[[#This Row],[Remark]]&lt;&gt;""," (" &amp; Tabel3[[#This Row],[Remark]]&amp;")","")</f>
        <v>630: Guinea-Bissau (Republic of)</v>
      </c>
    </row>
    <row r="245" spans="1:4" ht="11.25" x14ac:dyDescent="0.2">
      <c r="A245" s="306" t="s">
        <v>710</v>
      </c>
      <c r="B245" s="307" t="s">
        <v>711</v>
      </c>
      <c r="C245" s="300"/>
      <c r="D245" s="308" t="str">
        <f>Tabel3[[#This Row],[CC]]&amp;": "&amp;Tabel3[[#This Row],[Country]]&amp; IF(Tabel3[[#This Row],[Remark]]&lt;&gt;""," (" &amp; Tabel3[[#This Row],[Remark]]&amp;")","")</f>
        <v>631: Equatorial Guinea (Republic of)</v>
      </c>
    </row>
    <row r="246" spans="1:4" ht="11.25" x14ac:dyDescent="0.2">
      <c r="A246" s="306" t="s">
        <v>712</v>
      </c>
      <c r="B246" s="307" t="s">
        <v>713</v>
      </c>
      <c r="C246" s="300"/>
      <c r="D246" s="308" t="str">
        <f>Tabel3[[#This Row],[CC]]&amp;": "&amp;Tabel3[[#This Row],[Country]]&amp; IF(Tabel3[[#This Row],[Remark]]&lt;&gt;""," (" &amp; Tabel3[[#This Row],[Remark]]&amp;")","")</f>
        <v>632: Guinea (Republic of)</v>
      </c>
    </row>
    <row r="247" spans="1:4" ht="11.25" x14ac:dyDescent="0.2">
      <c r="A247" s="306" t="s">
        <v>714</v>
      </c>
      <c r="B247" s="307" t="s">
        <v>715</v>
      </c>
      <c r="C247" s="300"/>
      <c r="D247" s="308" t="str">
        <f>Tabel3[[#This Row],[CC]]&amp;": "&amp;Tabel3[[#This Row],[Country]]&amp; IF(Tabel3[[#This Row],[Remark]]&lt;&gt;""," (" &amp; Tabel3[[#This Row],[Remark]]&amp;")","")</f>
        <v>633: Burkina Faso</v>
      </c>
    </row>
    <row r="248" spans="1:4" ht="11.25" x14ac:dyDescent="0.2">
      <c r="A248" s="306" t="s">
        <v>716</v>
      </c>
      <c r="B248" s="307" t="s">
        <v>717</v>
      </c>
      <c r="C248" s="300"/>
      <c r="D248" s="308" t="str">
        <f>Tabel3[[#This Row],[CC]]&amp;": "&amp;Tabel3[[#This Row],[Country]]&amp; IF(Tabel3[[#This Row],[Remark]]&lt;&gt;""," (" &amp; Tabel3[[#This Row],[Remark]]&amp;")","")</f>
        <v>634: Kenya (Republic of)</v>
      </c>
    </row>
    <row r="249" spans="1:4" ht="11.25" x14ac:dyDescent="0.2">
      <c r="A249" s="306" t="s">
        <v>718</v>
      </c>
      <c r="B249" s="307" t="s">
        <v>719</v>
      </c>
      <c r="C249" s="300"/>
      <c r="D249" s="308" t="str">
        <f>Tabel3[[#This Row],[CC]]&amp;": "&amp;Tabel3[[#This Row],[Country]]&amp; IF(Tabel3[[#This Row],[Remark]]&lt;&gt;""," (" &amp; Tabel3[[#This Row],[Remark]]&amp;")","")</f>
        <v>635: France - Kerguelen Islands</v>
      </c>
    </row>
    <row r="250" spans="1:4" ht="11.25" x14ac:dyDescent="0.2">
      <c r="A250" s="306" t="s">
        <v>720</v>
      </c>
      <c r="B250" s="307" t="s">
        <v>721</v>
      </c>
      <c r="C250" s="300"/>
      <c r="D250" s="308" t="str">
        <f>Tabel3[[#This Row],[CC]]&amp;": "&amp;Tabel3[[#This Row],[Country]]&amp; IF(Tabel3[[#This Row],[Remark]]&lt;&gt;""," (" &amp; Tabel3[[#This Row],[Remark]]&amp;")","")</f>
        <v>636: Liberia (Republic of)</v>
      </c>
    </row>
    <row r="251" spans="1:4" ht="11.25" x14ac:dyDescent="0.2">
      <c r="A251" s="306" t="s">
        <v>722</v>
      </c>
      <c r="B251" s="307" t="s">
        <v>721</v>
      </c>
      <c r="C251" s="300"/>
      <c r="D251" s="308" t="str">
        <f>Tabel3[[#This Row],[CC]]&amp;": "&amp;Tabel3[[#This Row],[Country]]&amp; IF(Tabel3[[#This Row],[Remark]]&lt;&gt;""," (" &amp; Tabel3[[#This Row],[Remark]]&amp;")","")</f>
        <v>637: Liberia (Republic of)</v>
      </c>
    </row>
    <row r="252" spans="1:4" ht="11.25" x14ac:dyDescent="0.2">
      <c r="A252" s="306" t="s">
        <v>723</v>
      </c>
      <c r="B252" s="307" t="s">
        <v>724</v>
      </c>
      <c r="C252" s="300"/>
      <c r="D252" s="308" t="str">
        <f>Tabel3[[#This Row],[CC]]&amp;": "&amp;Tabel3[[#This Row],[Country]]&amp; IF(Tabel3[[#This Row],[Remark]]&lt;&gt;""," (" &amp; Tabel3[[#This Row],[Remark]]&amp;")","")</f>
        <v>638: South Sudan (Republic of)</v>
      </c>
    </row>
    <row r="253" spans="1:4" ht="11.25" x14ac:dyDescent="0.2">
      <c r="A253" s="306" t="s">
        <v>725</v>
      </c>
      <c r="B253" s="307" t="s">
        <v>726</v>
      </c>
      <c r="C253" s="300"/>
      <c r="D253" s="308" t="str">
        <f>Tabel3[[#This Row],[CC]]&amp;": "&amp;Tabel3[[#This Row],[Country]]&amp; IF(Tabel3[[#This Row],[Remark]]&lt;&gt;""," (" &amp; Tabel3[[#This Row],[Remark]]&amp;")","")</f>
        <v>642: Libya (State of)</v>
      </c>
    </row>
    <row r="254" spans="1:4" ht="11.25" x14ac:dyDescent="0.2">
      <c r="A254" s="306" t="s">
        <v>727</v>
      </c>
      <c r="B254" s="307" t="s">
        <v>728</v>
      </c>
      <c r="C254" s="300"/>
      <c r="D254" s="308" t="str">
        <f>Tabel3[[#This Row],[CC]]&amp;": "&amp;Tabel3[[#This Row],[Country]]&amp; IF(Tabel3[[#This Row],[Remark]]&lt;&gt;""," (" &amp; Tabel3[[#This Row],[Remark]]&amp;")","")</f>
        <v>644: Lesotho (Kingdom of)</v>
      </c>
    </row>
    <row r="255" spans="1:4" ht="11.25" x14ac:dyDescent="0.2">
      <c r="A255" s="306" t="s">
        <v>729</v>
      </c>
      <c r="B255" s="307" t="s">
        <v>730</v>
      </c>
      <c r="C255" s="300"/>
      <c r="D255" s="308" t="str">
        <f>Tabel3[[#This Row],[CC]]&amp;": "&amp;Tabel3[[#This Row],[Country]]&amp; IF(Tabel3[[#This Row],[Remark]]&lt;&gt;""," (" &amp; Tabel3[[#This Row],[Remark]]&amp;")","")</f>
        <v>645: Mauritius (Republic of)</v>
      </c>
    </row>
    <row r="256" spans="1:4" ht="11.25" x14ac:dyDescent="0.2">
      <c r="A256" s="306" t="s">
        <v>731</v>
      </c>
      <c r="B256" s="307" t="s">
        <v>732</v>
      </c>
      <c r="C256" s="300"/>
      <c r="D256" s="308" t="str">
        <f>Tabel3[[#This Row],[CC]]&amp;": "&amp;Tabel3[[#This Row],[Country]]&amp; IF(Tabel3[[#This Row],[Remark]]&lt;&gt;""," (" &amp; Tabel3[[#This Row],[Remark]]&amp;")","")</f>
        <v>647: Madagascar (Republic of)</v>
      </c>
    </row>
    <row r="257" spans="1:4" ht="11.25" x14ac:dyDescent="0.2">
      <c r="A257" s="306" t="s">
        <v>733</v>
      </c>
      <c r="B257" s="307" t="s">
        <v>734</v>
      </c>
      <c r="C257" s="300"/>
      <c r="D257" s="308" t="str">
        <f>Tabel3[[#This Row],[CC]]&amp;": "&amp;Tabel3[[#This Row],[Country]]&amp; IF(Tabel3[[#This Row],[Remark]]&lt;&gt;""," (" &amp; Tabel3[[#This Row],[Remark]]&amp;")","")</f>
        <v>649: Mali (Republic of)</v>
      </c>
    </row>
    <row r="258" spans="1:4" ht="11.25" x14ac:dyDescent="0.2">
      <c r="A258" s="306" t="s">
        <v>735</v>
      </c>
      <c r="B258" s="307" t="s">
        <v>736</v>
      </c>
      <c r="C258" s="300"/>
      <c r="D258" s="308" t="str">
        <f>Tabel3[[#This Row],[CC]]&amp;": "&amp;Tabel3[[#This Row],[Country]]&amp; IF(Tabel3[[#This Row],[Remark]]&lt;&gt;""," (" &amp; Tabel3[[#This Row],[Remark]]&amp;")","")</f>
        <v>650: Mozambique (Republic of)</v>
      </c>
    </row>
    <row r="259" spans="1:4" ht="11.25" x14ac:dyDescent="0.2">
      <c r="A259" s="306" t="s">
        <v>737</v>
      </c>
      <c r="B259" s="307" t="s">
        <v>738</v>
      </c>
      <c r="C259" s="300"/>
      <c r="D259" s="308" t="str">
        <f>Tabel3[[#This Row],[CC]]&amp;": "&amp;Tabel3[[#This Row],[Country]]&amp; IF(Tabel3[[#This Row],[Remark]]&lt;&gt;""," (" &amp; Tabel3[[#This Row],[Remark]]&amp;")","")</f>
        <v>654: Mauritania (Islamic Republic of)</v>
      </c>
    </row>
    <row r="260" spans="1:4" ht="11.25" x14ac:dyDescent="0.2">
      <c r="A260" s="306" t="s">
        <v>739</v>
      </c>
      <c r="B260" s="307" t="s">
        <v>740</v>
      </c>
      <c r="C260" s="300"/>
      <c r="D260" s="308" t="str">
        <f>Tabel3[[#This Row],[CC]]&amp;": "&amp;Tabel3[[#This Row],[Country]]&amp; IF(Tabel3[[#This Row],[Remark]]&lt;&gt;""," (" &amp; Tabel3[[#This Row],[Remark]]&amp;")","")</f>
        <v>655: Malawi</v>
      </c>
    </row>
    <row r="261" spans="1:4" ht="11.25" x14ac:dyDescent="0.2">
      <c r="A261" s="306" t="s">
        <v>741</v>
      </c>
      <c r="B261" s="307" t="s">
        <v>742</v>
      </c>
      <c r="C261" s="300"/>
      <c r="D261" s="308" t="str">
        <f>Tabel3[[#This Row],[CC]]&amp;": "&amp;Tabel3[[#This Row],[Country]]&amp; IF(Tabel3[[#This Row],[Remark]]&lt;&gt;""," (" &amp; Tabel3[[#This Row],[Remark]]&amp;")","")</f>
        <v>656: Niger (Republic of the)</v>
      </c>
    </row>
    <row r="262" spans="1:4" ht="11.25" x14ac:dyDescent="0.2">
      <c r="A262" s="306" t="s">
        <v>743</v>
      </c>
      <c r="B262" s="307" t="s">
        <v>744</v>
      </c>
      <c r="C262" s="300"/>
      <c r="D262" s="308" t="str">
        <f>Tabel3[[#This Row],[CC]]&amp;": "&amp;Tabel3[[#This Row],[Country]]&amp; IF(Tabel3[[#This Row],[Remark]]&lt;&gt;""," (" &amp; Tabel3[[#This Row],[Remark]]&amp;")","")</f>
        <v>657: Nigeria (Federal Republic of)</v>
      </c>
    </row>
    <row r="263" spans="1:4" ht="11.25" x14ac:dyDescent="0.2">
      <c r="A263" s="306" t="s">
        <v>745</v>
      </c>
      <c r="B263" s="307" t="s">
        <v>746</v>
      </c>
      <c r="C263" s="300"/>
      <c r="D263" s="308" t="str">
        <f>Tabel3[[#This Row],[CC]]&amp;": "&amp;Tabel3[[#This Row],[Country]]&amp; IF(Tabel3[[#This Row],[Remark]]&lt;&gt;""," (" &amp; Tabel3[[#This Row],[Remark]]&amp;")","")</f>
        <v>659: Namibia (Republic of)</v>
      </c>
    </row>
    <row r="264" spans="1:4" ht="11.25" x14ac:dyDescent="0.2">
      <c r="A264" s="306" t="s">
        <v>747</v>
      </c>
      <c r="B264" s="307" t="s">
        <v>748</v>
      </c>
      <c r="C264" s="300"/>
      <c r="D264" s="308" t="str">
        <f>Tabel3[[#This Row],[CC]]&amp;": "&amp;Tabel3[[#This Row],[Country]]&amp; IF(Tabel3[[#This Row],[Remark]]&lt;&gt;""," (" &amp; Tabel3[[#This Row],[Remark]]&amp;")","")</f>
        <v>660: France - Reunion (French Department of)</v>
      </c>
    </row>
    <row r="265" spans="1:4" ht="11.25" x14ac:dyDescent="0.2">
      <c r="A265" s="306" t="s">
        <v>749</v>
      </c>
      <c r="B265" s="307" t="s">
        <v>750</v>
      </c>
      <c r="C265" s="300"/>
      <c r="D265" s="308" t="str">
        <f>Tabel3[[#This Row],[CC]]&amp;": "&amp;Tabel3[[#This Row],[Country]]&amp; IF(Tabel3[[#This Row],[Remark]]&lt;&gt;""," (" &amp; Tabel3[[#This Row],[Remark]]&amp;")","")</f>
        <v>661: Rwanda (Republic of)</v>
      </c>
    </row>
    <row r="266" spans="1:4" ht="11.25" x14ac:dyDescent="0.2">
      <c r="A266" s="306" t="s">
        <v>751</v>
      </c>
      <c r="B266" s="307" t="s">
        <v>752</v>
      </c>
      <c r="C266" s="300"/>
      <c r="D266" s="308" t="str">
        <f>Tabel3[[#This Row],[CC]]&amp;": "&amp;Tabel3[[#This Row],[Country]]&amp; IF(Tabel3[[#This Row],[Remark]]&lt;&gt;""," (" &amp; Tabel3[[#This Row],[Remark]]&amp;")","")</f>
        <v>662: Sudan (Republic of the)</v>
      </c>
    </row>
    <row r="267" spans="1:4" ht="11.25" x14ac:dyDescent="0.2">
      <c r="A267" s="306" t="s">
        <v>753</v>
      </c>
      <c r="B267" s="307" t="s">
        <v>754</v>
      </c>
      <c r="C267" s="300"/>
      <c r="D267" s="308" t="str">
        <f>Tabel3[[#This Row],[CC]]&amp;": "&amp;Tabel3[[#This Row],[Country]]&amp; IF(Tabel3[[#This Row],[Remark]]&lt;&gt;""," (" &amp; Tabel3[[#This Row],[Remark]]&amp;")","")</f>
        <v>663: Senegal (Republic of)</v>
      </c>
    </row>
    <row r="268" spans="1:4" ht="11.25" x14ac:dyDescent="0.2">
      <c r="A268" s="306" t="s">
        <v>755</v>
      </c>
      <c r="B268" s="307" t="s">
        <v>756</v>
      </c>
      <c r="C268" s="300"/>
      <c r="D268" s="308" t="str">
        <f>Tabel3[[#This Row],[CC]]&amp;": "&amp;Tabel3[[#This Row],[Country]]&amp; IF(Tabel3[[#This Row],[Remark]]&lt;&gt;""," (" &amp; Tabel3[[#This Row],[Remark]]&amp;")","")</f>
        <v>664: Seychelles (Republic of)</v>
      </c>
    </row>
    <row r="269" spans="1:4" ht="21" x14ac:dyDescent="0.2">
      <c r="A269" s="306" t="s">
        <v>757</v>
      </c>
      <c r="B269" s="307" t="s">
        <v>758</v>
      </c>
      <c r="C269" s="300"/>
      <c r="D269" s="308" t="str">
        <f>Tabel3[[#This Row],[CC]]&amp;": "&amp;Tabel3[[#This Row],[Country]]&amp; IF(Tabel3[[#This Row],[Remark]]&lt;&gt;""," (" &amp; Tabel3[[#This Row],[Remark]]&amp;")","")</f>
        <v>665: United Kingdom of Great Britain and Northern Ireland - Saint Helena</v>
      </c>
    </row>
    <row r="270" spans="1:4" ht="11.25" x14ac:dyDescent="0.2">
      <c r="A270" s="306" t="s">
        <v>759</v>
      </c>
      <c r="B270" s="307" t="s">
        <v>760</v>
      </c>
      <c r="C270" s="300"/>
      <c r="D270" s="308" t="str">
        <f>Tabel3[[#This Row],[CC]]&amp;": "&amp;Tabel3[[#This Row],[Country]]&amp; IF(Tabel3[[#This Row],[Remark]]&lt;&gt;""," (" &amp; Tabel3[[#This Row],[Remark]]&amp;")","")</f>
        <v>666: Somalia (Federal Republic of)</v>
      </c>
    </row>
    <row r="271" spans="1:4" ht="11.25" x14ac:dyDescent="0.2">
      <c r="A271" s="306" t="s">
        <v>761</v>
      </c>
      <c r="B271" s="307" t="s">
        <v>762</v>
      </c>
      <c r="C271" s="300"/>
      <c r="D271" s="308" t="str">
        <f>Tabel3[[#This Row],[CC]]&amp;": "&amp;Tabel3[[#This Row],[Country]]&amp; IF(Tabel3[[#This Row],[Remark]]&lt;&gt;""," (" &amp; Tabel3[[#This Row],[Remark]]&amp;")","")</f>
        <v>667: Sierra Leone</v>
      </c>
    </row>
    <row r="272" spans="1:4" ht="11.25" x14ac:dyDescent="0.2">
      <c r="A272" s="306" t="s">
        <v>763</v>
      </c>
      <c r="B272" s="307" t="s">
        <v>764</v>
      </c>
      <c r="C272" s="300"/>
      <c r="D272" s="308" t="str">
        <f>Tabel3[[#This Row],[CC]]&amp;": "&amp;Tabel3[[#This Row],[Country]]&amp; IF(Tabel3[[#This Row],[Remark]]&lt;&gt;""," (" &amp; Tabel3[[#This Row],[Remark]]&amp;")","")</f>
        <v>668: Sao Tome and Principe (Democratic Republic of)</v>
      </c>
    </row>
    <row r="273" spans="1:4" ht="11.25" x14ac:dyDescent="0.2">
      <c r="A273" s="306" t="s">
        <v>765</v>
      </c>
      <c r="B273" s="307" t="s">
        <v>766</v>
      </c>
      <c r="C273" s="300"/>
      <c r="D273" s="308" t="str">
        <f>Tabel3[[#This Row],[CC]]&amp;": "&amp;Tabel3[[#This Row],[Country]]&amp; IF(Tabel3[[#This Row],[Remark]]&lt;&gt;""," (" &amp; Tabel3[[#This Row],[Remark]]&amp;")","")</f>
        <v>669: Eswatini (Kingdom of)</v>
      </c>
    </row>
    <row r="274" spans="1:4" ht="11.25" x14ac:dyDescent="0.2">
      <c r="A274" s="306" t="s">
        <v>767</v>
      </c>
      <c r="B274" s="307" t="s">
        <v>768</v>
      </c>
      <c r="C274" s="300"/>
      <c r="D274" s="308" t="str">
        <f>Tabel3[[#This Row],[CC]]&amp;": "&amp;Tabel3[[#This Row],[Country]]&amp; IF(Tabel3[[#This Row],[Remark]]&lt;&gt;""," (" &amp; Tabel3[[#This Row],[Remark]]&amp;")","")</f>
        <v>670: Chad (Republic of)</v>
      </c>
    </row>
    <row r="275" spans="1:4" ht="11.25" x14ac:dyDescent="0.2">
      <c r="A275" s="306" t="s">
        <v>769</v>
      </c>
      <c r="B275" s="307" t="s">
        <v>770</v>
      </c>
      <c r="C275" s="300"/>
      <c r="D275" s="308" t="str">
        <f>Tabel3[[#This Row],[CC]]&amp;": "&amp;Tabel3[[#This Row],[Country]]&amp; IF(Tabel3[[#This Row],[Remark]]&lt;&gt;""," (" &amp; Tabel3[[#This Row],[Remark]]&amp;")","")</f>
        <v>671: Togolese Republic</v>
      </c>
    </row>
    <row r="276" spans="1:4" ht="11.25" x14ac:dyDescent="0.2">
      <c r="A276" s="306" t="s">
        <v>771</v>
      </c>
      <c r="B276" s="307" t="s">
        <v>772</v>
      </c>
      <c r="C276" s="300"/>
      <c r="D276" s="308" t="str">
        <f>Tabel3[[#This Row],[CC]]&amp;": "&amp;Tabel3[[#This Row],[Country]]&amp; IF(Tabel3[[#This Row],[Remark]]&lt;&gt;""," (" &amp; Tabel3[[#This Row],[Remark]]&amp;")","")</f>
        <v>672: Tunisia</v>
      </c>
    </row>
    <row r="277" spans="1:4" ht="11.25" x14ac:dyDescent="0.2">
      <c r="A277" s="306" t="s">
        <v>773</v>
      </c>
      <c r="B277" s="307" t="s">
        <v>774</v>
      </c>
      <c r="C277" s="300"/>
      <c r="D277" s="308" t="str">
        <f>Tabel3[[#This Row],[CC]]&amp;": "&amp;Tabel3[[#This Row],[Country]]&amp; IF(Tabel3[[#This Row],[Remark]]&lt;&gt;""," (" &amp; Tabel3[[#This Row],[Remark]]&amp;")","")</f>
        <v>674: Tanzania (United Republic of)</v>
      </c>
    </row>
    <row r="278" spans="1:4" ht="11.25" x14ac:dyDescent="0.2">
      <c r="A278" s="306" t="s">
        <v>775</v>
      </c>
      <c r="B278" s="307" t="s">
        <v>776</v>
      </c>
      <c r="C278" s="300"/>
      <c r="D278" s="308" t="str">
        <f>Tabel3[[#This Row],[CC]]&amp;": "&amp;Tabel3[[#This Row],[Country]]&amp; IF(Tabel3[[#This Row],[Remark]]&lt;&gt;""," (" &amp; Tabel3[[#This Row],[Remark]]&amp;")","")</f>
        <v>675: Uganda (Republic of)</v>
      </c>
    </row>
    <row r="279" spans="1:4" ht="11.25" x14ac:dyDescent="0.2">
      <c r="A279" s="306" t="s">
        <v>777</v>
      </c>
      <c r="B279" s="307" t="s">
        <v>778</v>
      </c>
      <c r="C279" s="300"/>
      <c r="D279" s="308" t="str">
        <f>Tabel3[[#This Row],[CC]]&amp;": "&amp;Tabel3[[#This Row],[Country]]&amp; IF(Tabel3[[#This Row],[Remark]]&lt;&gt;""," (" &amp; Tabel3[[#This Row],[Remark]]&amp;")","")</f>
        <v>676: Democratic Republic of the Congo</v>
      </c>
    </row>
    <row r="280" spans="1:4" ht="11.25" x14ac:dyDescent="0.2">
      <c r="A280" s="306" t="s">
        <v>779</v>
      </c>
      <c r="B280" s="307" t="s">
        <v>774</v>
      </c>
      <c r="C280" s="300"/>
      <c r="D280" s="308" t="str">
        <f>Tabel3[[#This Row],[CC]]&amp;": "&amp;Tabel3[[#This Row],[Country]]&amp; IF(Tabel3[[#This Row],[Remark]]&lt;&gt;""," (" &amp; Tabel3[[#This Row],[Remark]]&amp;")","")</f>
        <v>677: Tanzania (United Republic of)</v>
      </c>
    </row>
    <row r="281" spans="1:4" ht="11.25" x14ac:dyDescent="0.2">
      <c r="A281" s="306" t="s">
        <v>780</v>
      </c>
      <c r="B281" s="307" t="s">
        <v>781</v>
      </c>
      <c r="C281" s="300"/>
      <c r="D281" s="308" t="str">
        <f>Tabel3[[#This Row],[CC]]&amp;": "&amp;Tabel3[[#This Row],[Country]]&amp; IF(Tabel3[[#This Row],[Remark]]&lt;&gt;""," (" &amp; Tabel3[[#This Row],[Remark]]&amp;")","")</f>
        <v>678: Zambia (Republic of)</v>
      </c>
    </row>
    <row r="282" spans="1:4" ht="11.25" x14ac:dyDescent="0.2">
      <c r="A282" s="306" t="s">
        <v>782</v>
      </c>
      <c r="B282" s="307" t="s">
        <v>783</v>
      </c>
      <c r="C282" s="300"/>
      <c r="D282" s="308" t="str">
        <f>Tabel3[[#This Row],[CC]]&amp;": "&amp;Tabel3[[#This Row],[Country]]&amp; IF(Tabel3[[#This Row],[Remark]]&lt;&gt;""," (" &amp; Tabel3[[#This Row],[Remark]]&amp;")","")</f>
        <v>679: Zimbabwe (Republic of)</v>
      </c>
    </row>
    <row r="283" spans="1:4" ht="11.25" x14ac:dyDescent="0.2">
      <c r="A283" s="306" t="s">
        <v>784</v>
      </c>
      <c r="B283" s="307" t="s">
        <v>785</v>
      </c>
      <c r="C283" s="300"/>
      <c r="D283" s="308" t="str">
        <f>Tabel3[[#This Row],[CC]]&amp;": "&amp;Tabel3[[#This Row],[Country]]&amp; IF(Tabel3[[#This Row],[Remark]]&lt;&gt;""," (" &amp; Tabel3[[#This Row],[Remark]]&amp;")","")</f>
        <v>701: Argentine Republic</v>
      </c>
    </row>
    <row r="284" spans="1:4" ht="11.25" x14ac:dyDescent="0.2">
      <c r="A284" s="306" t="s">
        <v>786</v>
      </c>
      <c r="B284" s="307" t="s">
        <v>787</v>
      </c>
      <c r="C284" s="300"/>
      <c r="D284" s="308" t="str">
        <f>Tabel3[[#This Row],[CC]]&amp;": "&amp;Tabel3[[#This Row],[Country]]&amp; IF(Tabel3[[#This Row],[Remark]]&lt;&gt;""," (" &amp; Tabel3[[#This Row],[Remark]]&amp;")","")</f>
        <v>710: Brazil (Federative Republic of)</v>
      </c>
    </row>
    <row r="285" spans="1:4" ht="11.25" x14ac:dyDescent="0.2">
      <c r="A285" s="306" t="s">
        <v>788</v>
      </c>
      <c r="B285" s="307" t="s">
        <v>789</v>
      </c>
      <c r="C285" s="300"/>
      <c r="D285" s="308" t="str">
        <f>Tabel3[[#This Row],[CC]]&amp;": "&amp;Tabel3[[#This Row],[Country]]&amp; IF(Tabel3[[#This Row],[Remark]]&lt;&gt;""," (" &amp; Tabel3[[#This Row],[Remark]]&amp;")","")</f>
        <v>720: Bolivia (Plurinational State of)</v>
      </c>
    </row>
    <row r="286" spans="1:4" ht="11.25" x14ac:dyDescent="0.2">
      <c r="A286" s="306" t="s">
        <v>790</v>
      </c>
      <c r="B286" s="307" t="s">
        <v>791</v>
      </c>
      <c r="C286" s="300"/>
      <c r="D286" s="308" t="str">
        <f>Tabel3[[#This Row],[CC]]&amp;": "&amp;Tabel3[[#This Row],[Country]]&amp; IF(Tabel3[[#This Row],[Remark]]&lt;&gt;""," (" &amp; Tabel3[[#This Row],[Remark]]&amp;")","")</f>
        <v>725: Chile</v>
      </c>
    </row>
    <row r="287" spans="1:4" ht="11.25" x14ac:dyDescent="0.2">
      <c r="A287" s="306" t="s">
        <v>792</v>
      </c>
      <c r="B287" s="307" t="s">
        <v>793</v>
      </c>
      <c r="C287" s="300"/>
      <c r="D287" s="308" t="str">
        <f>Tabel3[[#This Row],[CC]]&amp;": "&amp;Tabel3[[#This Row],[Country]]&amp; IF(Tabel3[[#This Row],[Remark]]&lt;&gt;""," (" &amp; Tabel3[[#This Row],[Remark]]&amp;")","")</f>
        <v>730: Colombia (Republic of)</v>
      </c>
    </row>
    <row r="288" spans="1:4" ht="11.25" x14ac:dyDescent="0.2">
      <c r="A288" s="306" t="s">
        <v>794</v>
      </c>
      <c r="B288" s="307" t="s">
        <v>795</v>
      </c>
      <c r="C288" s="300"/>
      <c r="D288" s="308" t="str">
        <f>Tabel3[[#This Row],[CC]]&amp;": "&amp;Tabel3[[#This Row],[Country]]&amp; IF(Tabel3[[#This Row],[Remark]]&lt;&gt;""," (" &amp; Tabel3[[#This Row],[Remark]]&amp;")","")</f>
        <v>735: Ecuador</v>
      </c>
    </row>
    <row r="289" spans="1:4" ht="22.5" x14ac:dyDescent="0.2">
      <c r="A289" s="306" t="s">
        <v>796</v>
      </c>
      <c r="B289" s="307" t="s">
        <v>797</v>
      </c>
      <c r="C289" s="300"/>
      <c r="D289" s="308" t="str">
        <f>Tabel3[[#This Row],[CC]]&amp;": "&amp;Tabel3[[#This Row],[Country]]&amp; IF(Tabel3[[#This Row],[Remark]]&lt;&gt;""," (" &amp; Tabel3[[#This Row],[Remark]]&amp;")","")</f>
        <v>740: United Kingdom of Great Britain and Northern Ireland - Falkland Islands (Malvinas)</v>
      </c>
    </row>
    <row r="290" spans="1:4" ht="11.25" x14ac:dyDescent="0.2">
      <c r="A290" s="306" t="s">
        <v>798</v>
      </c>
      <c r="B290" s="307" t="s">
        <v>799</v>
      </c>
      <c r="C290" s="300"/>
      <c r="D290" s="308" t="str">
        <f>Tabel3[[#This Row],[CC]]&amp;": "&amp;Tabel3[[#This Row],[Country]]&amp; IF(Tabel3[[#This Row],[Remark]]&lt;&gt;""," (" &amp; Tabel3[[#This Row],[Remark]]&amp;")","")</f>
        <v>745: France - Guiana (French Department of)</v>
      </c>
    </row>
    <row r="291" spans="1:4" ht="11.25" x14ac:dyDescent="0.2">
      <c r="A291" s="306" t="s">
        <v>800</v>
      </c>
      <c r="B291" s="307" t="s">
        <v>801</v>
      </c>
      <c r="C291" s="300"/>
      <c r="D291" s="308" t="str">
        <f>Tabel3[[#This Row],[CC]]&amp;": "&amp;Tabel3[[#This Row],[Country]]&amp; IF(Tabel3[[#This Row],[Remark]]&lt;&gt;""," (" &amp; Tabel3[[#This Row],[Remark]]&amp;")","")</f>
        <v>750: Guyana</v>
      </c>
    </row>
    <row r="292" spans="1:4" ht="11.25" x14ac:dyDescent="0.2">
      <c r="A292" s="306" t="s">
        <v>802</v>
      </c>
      <c r="B292" s="307" t="s">
        <v>803</v>
      </c>
      <c r="C292" s="300"/>
      <c r="D292" s="308" t="str">
        <f>Tabel3[[#This Row],[CC]]&amp;": "&amp;Tabel3[[#This Row],[Country]]&amp; IF(Tabel3[[#This Row],[Remark]]&lt;&gt;""," (" &amp; Tabel3[[#This Row],[Remark]]&amp;")","")</f>
        <v>755: Paraguay (Republic of)</v>
      </c>
    </row>
    <row r="293" spans="1:4" ht="11.25" x14ac:dyDescent="0.2">
      <c r="A293" s="306" t="s">
        <v>804</v>
      </c>
      <c r="B293" s="307" t="s">
        <v>805</v>
      </c>
      <c r="C293" s="300"/>
      <c r="D293" s="308" t="str">
        <f>Tabel3[[#This Row],[CC]]&amp;": "&amp;Tabel3[[#This Row],[Country]]&amp; IF(Tabel3[[#This Row],[Remark]]&lt;&gt;""," (" &amp; Tabel3[[#This Row],[Remark]]&amp;")","")</f>
        <v>760: Peru</v>
      </c>
    </row>
    <row r="294" spans="1:4" ht="11.25" x14ac:dyDescent="0.2">
      <c r="A294" s="306" t="s">
        <v>806</v>
      </c>
      <c r="B294" s="307" t="s">
        <v>807</v>
      </c>
      <c r="C294" s="300"/>
      <c r="D294" s="308" t="str">
        <f>Tabel3[[#This Row],[CC]]&amp;": "&amp;Tabel3[[#This Row],[Country]]&amp; IF(Tabel3[[#This Row],[Remark]]&lt;&gt;""," (" &amp; Tabel3[[#This Row],[Remark]]&amp;")","")</f>
        <v>765: Suriname (Republic of)</v>
      </c>
    </row>
    <row r="295" spans="1:4" ht="11.25" x14ac:dyDescent="0.2">
      <c r="A295" s="306" t="s">
        <v>808</v>
      </c>
      <c r="B295" s="307" t="s">
        <v>809</v>
      </c>
      <c r="C295" s="300"/>
      <c r="D295" s="308" t="str">
        <f>Tabel3[[#This Row],[CC]]&amp;": "&amp;Tabel3[[#This Row],[Country]]&amp; IF(Tabel3[[#This Row],[Remark]]&lt;&gt;""," (" &amp; Tabel3[[#This Row],[Remark]]&amp;")","")</f>
        <v>770: Uruguay (Eastern Republic of)</v>
      </c>
    </row>
    <row r="296" spans="1:4" ht="11.25" x14ac:dyDescent="0.2">
      <c r="A296" s="306" t="s">
        <v>810</v>
      </c>
      <c r="B296" s="307" t="s">
        <v>811</v>
      </c>
      <c r="C296" s="300"/>
      <c r="D296" s="308" t="str">
        <f>Tabel3[[#This Row],[CC]]&amp;": "&amp;Tabel3[[#This Row],[Country]]&amp; IF(Tabel3[[#This Row],[Remark]]&lt;&gt;""," (" &amp; Tabel3[[#This Row],[Remark]]&amp;")","")</f>
        <v>775: Venezuela (Bolivarian Republic of)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3"/>
  <dimension ref="A1:E41"/>
  <sheetViews>
    <sheetView workbookViewId="0">
      <selection activeCell="C10" sqref="C10"/>
    </sheetView>
  </sheetViews>
  <sheetFormatPr defaultRowHeight="12.75" x14ac:dyDescent="0.2"/>
  <cols>
    <col min="1" max="1" width="4.75" style="505" bestFit="1" customWidth="1"/>
    <col min="2" max="2" width="25.125" style="505" customWidth="1"/>
    <col min="3" max="3" width="28.375" style="505" customWidth="1"/>
    <col min="4" max="16384" width="9" style="505"/>
  </cols>
  <sheetData>
    <row r="1" spans="1:5" ht="15" x14ac:dyDescent="0.2">
      <c r="A1" s="501" t="s">
        <v>19</v>
      </c>
      <c r="B1" s="501" t="s">
        <v>20</v>
      </c>
      <c r="C1" s="501" t="s">
        <v>84</v>
      </c>
    </row>
    <row r="2" spans="1:5" ht="15" x14ac:dyDescent="0.2">
      <c r="A2" s="502" t="s">
        <v>92</v>
      </c>
      <c r="B2" s="502" t="s">
        <v>92</v>
      </c>
      <c r="C2" s="506" t="str">
        <f>Tabel1[[#This Row],[ID]] &amp; " - " &amp; Tabel1[[#This Row],[Operator]]</f>
        <v>- - -</v>
      </c>
      <c r="E2" s="505">
        <f>COUNTIF(A:A,Tabel1[[#This Row],[ID]])</f>
        <v>1</v>
      </c>
    </row>
    <row r="3" spans="1:5" ht="15" x14ac:dyDescent="0.2">
      <c r="A3" s="503" t="s">
        <v>21</v>
      </c>
      <c r="B3" s="503" t="s">
        <v>22</v>
      </c>
      <c r="C3" s="507" t="str">
        <f>Tabel1[[#This Row],[ID]] &amp; ": " &amp; Tabel1[[#This Row],[Operator]]</f>
        <v>AHA: Air Alpha Greenland</v>
      </c>
      <c r="E3" s="505">
        <f>COUNTIF(A:A,Tabel1[[#This Row],[ID]])</f>
        <v>1</v>
      </c>
    </row>
    <row r="4" spans="1:5" ht="30" x14ac:dyDescent="0.2">
      <c r="A4" s="503" t="s">
        <v>65</v>
      </c>
      <c r="B4" s="503" t="s">
        <v>66</v>
      </c>
      <c r="C4" s="507" t="str">
        <f>Tabel1[[#This Row],[ID]] &amp; ": " &amp; Tabel1[[#This Row],[Operator]]</f>
        <v>MMD: Air Alsie</v>
      </c>
      <c r="E4" s="505">
        <f>COUNTIF(A:A,Tabel1[[#This Row],[ID]])</f>
        <v>1</v>
      </c>
    </row>
    <row r="5" spans="1:5" ht="15" x14ac:dyDescent="0.2">
      <c r="A5" s="503" t="s">
        <v>51</v>
      </c>
      <c r="B5" s="503" t="s">
        <v>52</v>
      </c>
      <c r="C5" s="507" t="str">
        <f>Tabel1[[#This Row],[ID]] &amp; ": " &amp; Tabel1[[#This Row],[Operator]]</f>
        <v>GRL: Air Greenland</v>
      </c>
      <c r="E5" s="505">
        <f>COUNTIF(A:A,Tabel1[[#This Row],[ID]])</f>
        <v>1</v>
      </c>
    </row>
    <row r="6" spans="1:5" ht="15" x14ac:dyDescent="0.2">
      <c r="A6" s="503" t="s">
        <v>41</v>
      </c>
      <c r="B6" s="503" t="s">
        <v>42</v>
      </c>
      <c r="C6" s="507" t="str">
        <f>Tabel1[[#This Row],[ID]] &amp; ": " &amp; Tabel1[[#This Row],[Operator]]</f>
        <v>FAC: Atlantic Helicopters</v>
      </c>
      <c r="E6" s="505">
        <f>COUNTIF(A:A,Tabel1[[#This Row],[ID]])</f>
        <v>1</v>
      </c>
    </row>
    <row r="7" spans="1:5" ht="15" x14ac:dyDescent="0.2">
      <c r="A7" s="503" t="s">
        <v>26</v>
      </c>
      <c r="B7" s="503" t="s">
        <v>1335</v>
      </c>
      <c r="C7" s="507" t="str">
        <f>Tabel1[[#This Row],[ID]] &amp; ": " &amp; Tabel1[[#This Row],[Operator]]</f>
        <v>BOB: Backbone Aviation A/S</v>
      </c>
      <c r="E7" s="505">
        <f>COUNTIF(A:A,Tabel1[[#This Row],[ID]])</f>
        <v>1</v>
      </c>
    </row>
    <row r="8" spans="1:5" ht="15" x14ac:dyDescent="0.2">
      <c r="A8" s="503" t="s">
        <v>1331</v>
      </c>
      <c r="B8" s="503" t="s">
        <v>1332</v>
      </c>
      <c r="C8" s="506" t="str">
        <f>Tabel1[[#This Row],[ID]] &amp; " - " &amp; Tabel1[[#This Row],[Operator]]</f>
        <v>BBX - Bel Air Aviation A/S</v>
      </c>
      <c r="E8" s="505">
        <f>COUNTIF(A:A,Tabel1[[#This Row],[ID]])</f>
        <v>1</v>
      </c>
    </row>
    <row r="9" spans="1:5" ht="15" x14ac:dyDescent="0.2">
      <c r="A9" s="503" t="s">
        <v>23</v>
      </c>
      <c r="B9" s="510" t="s">
        <v>1336</v>
      </c>
      <c r="C9" s="503" t="str">
        <f>Tabel1[[#This Row],[ID]] &amp; ": " &amp; Tabel1[[#This Row],[Operator]]</f>
        <v>BEH: Bel Air Helicopters Aps</v>
      </c>
      <c r="E9" s="505">
        <f>COUNTIF(A:A,Tabel1[[#This Row],[ID]])</f>
        <v>1</v>
      </c>
    </row>
    <row r="10" spans="1:5" ht="30" x14ac:dyDescent="0.2">
      <c r="A10" s="503" t="s">
        <v>1333</v>
      </c>
      <c r="B10" s="511" t="s">
        <v>1334</v>
      </c>
      <c r="C10" s="503" t="str">
        <f>Tabel1[[#This Row],[ID]] &amp; ": " &amp; Tabel1[[#This Row],[Operator]]</f>
        <v>BDI: Benair Air &amp; Training Center-West</v>
      </c>
      <c r="E10" s="505">
        <f>COUNTIF(A:A,Tabel1[[#This Row],[ID]])</f>
        <v>1</v>
      </c>
    </row>
    <row r="11" spans="1:5" ht="15" x14ac:dyDescent="0.2">
      <c r="A11" s="503" t="s">
        <v>24</v>
      </c>
      <c r="B11" s="503" t="s">
        <v>25</v>
      </c>
      <c r="C11" s="507" t="str">
        <f>Tabel1[[#This Row],[ID]] &amp; ": " &amp; Tabel1[[#This Row],[Operator]]</f>
        <v>BIO: Bioflight A/S</v>
      </c>
      <c r="E11" s="505">
        <f>COUNTIF(A:A,Tabel1[[#This Row],[ID]])</f>
        <v>1</v>
      </c>
    </row>
    <row r="12" spans="1:5" ht="15" x14ac:dyDescent="0.2">
      <c r="A12" s="503" t="s">
        <v>1337</v>
      </c>
      <c r="B12" s="511" t="s">
        <v>1338</v>
      </c>
      <c r="C12" s="509" t="str">
        <f>Tabel1[[#This Row],[ID]] &amp; " - " &amp; Tabel1[[#This Row],[Operator]]</f>
        <v>BBB - Blackbird Air Charter A/S</v>
      </c>
      <c r="E12" s="505">
        <f>COUNTIF(A:A,Tabel1[[#This Row],[ID]])</f>
        <v>1</v>
      </c>
    </row>
    <row r="13" spans="1:5" ht="30" x14ac:dyDescent="0.2">
      <c r="A13" s="503" t="s">
        <v>27</v>
      </c>
      <c r="B13" s="510" t="s">
        <v>28</v>
      </c>
      <c r="C13" s="503" t="str">
        <f>Tabel1[[#This Row],[ID]] &amp; ": " &amp; Tabel1[[#This Row],[Operator]]</f>
        <v>BWD: Bluewest Helicopters-Greenland</v>
      </c>
      <c r="E13" s="505">
        <f>COUNTIF(A:A,Tabel1[[#This Row],[ID]])</f>
        <v>1</v>
      </c>
    </row>
    <row r="14" spans="1:5" ht="15" x14ac:dyDescent="0.2">
      <c r="A14" s="503" t="s">
        <v>1339</v>
      </c>
      <c r="B14" s="511" t="s">
        <v>1340</v>
      </c>
      <c r="C14" s="503" t="str">
        <f>Tabel1[[#This Row],[ID]] &amp; ": " &amp; Tabel1[[#This Row],[Operator]]</f>
        <v>BOF: Bornfly ApS</v>
      </c>
      <c r="E14" s="505">
        <f>COUNTIF(A:A,Tabel1[[#This Row],[ID]])</f>
        <v>1</v>
      </c>
    </row>
    <row r="15" spans="1:5" ht="15" x14ac:dyDescent="0.2">
      <c r="A15" s="503" t="s">
        <v>53</v>
      </c>
      <c r="B15" s="503" t="s">
        <v>54</v>
      </c>
      <c r="C15" s="507" t="str">
        <f>Tabel1[[#This Row],[ID]] &amp; ": " &amp; Tabel1[[#This Row],[Operator]]</f>
        <v>HBI: CHC Denmark</v>
      </c>
      <c r="E15" s="505">
        <f>COUNTIF(A:A,Tabel1[[#This Row],[ID]])</f>
        <v>1</v>
      </c>
    </row>
    <row r="16" spans="1:5" ht="15" x14ac:dyDescent="0.2">
      <c r="A16" s="503" t="s">
        <v>29</v>
      </c>
      <c r="B16" s="503" t="s">
        <v>30</v>
      </c>
      <c r="C16" s="507" t="str">
        <f>Tabel1[[#This Row],[ID]] &amp; ": " &amp; Tabel1[[#This Row],[Operator]]</f>
        <v>CAT: Copenhagen Air Taxi</v>
      </c>
      <c r="E16" s="505">
        <f>COUNTIF(A:A,Tabel1[[#This Row],[ID]])</f>
        <v>1</v>
      </c>
    </row>
    <row r="17" spans="1:5" ht="15" x14ac:dyDescent="0.2">
      <c r="A17" s="503" t="s">
        <v>31</v>
      </c>
      <c r="B17" s="510" t="s">
        <v>32</v>
      </c>
      <c r="C17" s="503" t="str">
        <f>Tabel1[[#This Row],[ID]] &amp; ": " &amp; Tabel1[[#This Row],[Operator]]</f>
        <v>COW: COWI</v>
      </c>
      <c r="E17" s="505">
        <f>COUNTIF(A:A,Tabel1[[#This Row],[ID]])</f>
        <v>1</v>
      </c>
    </row>
    <row r="18" spans="1:5" ht="15" x14ac:dyDescent="0.2">
      <c r="A18" s="503" t="s">
        <v>37</v>
      </c>
      <c r="B18" s="503" t="s">
        <v>38</v>
      </c>
      <c r="C18" s="507" t="str">
        <f>Tabel1[[#This Row],[ID]] &amp; ": " &amp; Tabel1[[#This Row],[Operator]]</f>
        <v>DOP: Dancopter</v>
      </c>
      <c r="E18" s="505">
        <f>COUNTIF(A:A,Tabel1[[#This Row],[ID]])</f>
        <v>1</v>
      </c>
    </row>
    <row r="19" spans="1:5" ht="15" x14ac:dyDescent="0.2">
      <c r="A19" s="503" t="s">
        <v>33</v>
      </c>
      <c r="B19" s="503" t="s">
        <v>34</v>
      </c>
      <c r="C19" s="507" t="str">
        <f>Tabel1[[#This Row],[ID]] &amp; ": " &amp; Tabel1[[#This Row],[Operator]]</f>
        <v>DDL: Danish Air Lines</v>
      </c>
      <c r="E19" s="505">
        <f>COUNTIF(A:A,Tabel1[[#This Row],[ID]])</f>
        <v>1</v>
      </c>
    </row>
    <row r="20" spans="1:5" ht="15" x14ac:dyDescent="0.2">
      <c r="A20" s="503" t="s">
        <v>39</v>
      </c>
      <c r="B20" s="503" t="s">
        <v>40</v>
      </c>
      <c r="C20" s="507" t="str">
        <f>Tabel1[[#This Row],[ID]] &amp; ": " &amp; Tabel1[[#This Row],[Operator]]</f>
        <v>DTR: Danish Air Transport</v>
      </c>
      <c r="E20" s="505">
        <f>COUNTIF(A:A,Tabel1[[#This Row],[ID]])</f>
        <v>1</v>
      </c>
    </row>
    <row r="21" spans="1:5" ht="15" x14ac:dyDescent="0.2">
      <c r="A21" s="503" t="s">
        <v>35</v>
      </c>
      <c r="B21" s="503" t="s">
        <v>36</v>
      </c>
      <c r="C21" s="507" t="str">
        <f>Tabel1[[#This Row],[ID]] &amp; ": " &amp; Tabel1[[#This Row],[Operator]]</f>
        <v>DNU: DOT LT</v>
      </c>
      <c r="E21" s="505">
        <f>COUNTIF(A:A,Tabel1[[#This Row],[ID]])</f>
        <v>1</v>
      </c>
    </row>
    <row r="22" spans="1:5" ht="15" x14ac:dyDescent="0.2">
      <c r="A22" s="503" t="s">
        <v>82</v>
      </c>
      <c r="B22" s="503" t="s">
        <v>83</v>
      </c>
      <c r="C22" s="507" t="str">
        <f>Tabel1[[#This Row],[ID]] &amp; ": " &amp; Tabel1[[#This Row],[Operator]]</f>
        <v>VMP: Execujet Scandinavia</v>
      </c>
      <c r="E22" s="505">
        <f>COUNTIF(A:A,Tabel1[[#This Row],[ID]])</f>
        <v>1</v>
      </c>
    </row>
    <row r="23" spans="1:5" ht="15" x14ac:dyDescent="0.2">
      <c r="A23" s="503" t="s">
        <v>55</v>
      </c>
      <c r="B23" s="503" t="s">
        <v>56</v>
      </c>
      <c r="C23" s="507" t="str">
        <f>Tabel1[[#This Row],[ID]] &amp; ": " &amp; Tabel1[[#This Row],[Operator]]</f>
        <v>HBL: Faroecopter</v>
      </c>
      <c r="E23" s="505">
        <f>COUNTIF(A:A,Tabel1[[#This Row],[ID]])</f>
        <v>1</v>
      </c>
    </row>
    <row r="24" spans="1:5" ht="15" x14ac:dyDescent="0.2">
      <c r="A24" s="503" t="s">
        <v>43</v>
      </c>
      <c r="B24" s="503" t="s">
        <v>44</v>
      </c>
      <c r="C24" s="507" t="str">
        <f>Tabel1[[#This Row],[ID]] &amp; ": " &amp; Tabel1[[#This Row],[Operator]]</f>
        <v>FXT: Flexflight</v>
      </c>
      <c r="E24" s="505">
        <f>COUNTIF(A:A,Tabel1[[#This Row],[ID]])</f>
        <v>1</v>
      </c>
    </row>
    <row r="25" spans="1:5" ht="15" x14ac:dyDescent="0.2">
      <c r="A25" s="503" t="s">
        <v>47</v>
      </c>
      <c r="B25" s="503" t="s">
        <v>48</v>
      </c>
      <c r="C25" s="507" t="str">
        <f>Tabel1[[#This Row],[ID]] &amp; ": " &amp; Tabel1[[#This Row],[Operator]]</f>
        <v>GCW: Global Air Crew</v>
      </c>
      <c r="E25" s="505">
        <f>COUNTIF(A:A,Tabel1[[#This Row],[ID]])</f>
        <v>1</v>
      </c>
    </row>
    <row r="26" spans="1:5" ht="15" x14ac:dyDescent="0.2">
      <c r="A26" s="503" t="s">
        <v>49</v>
      </c>
      <c r="B26" s="503" t="s">
        <v>50</v>
      </c>
      <c r="C26" s="507" t="str">
        <f>Tabel1[[#This Row],[ID]] &amp; ": " &amp; Tabel1[[#This Row],[Operator]]</f>
        <v>GRE: Greenlandcopter</v>
      </c>
      <c r="E26" s="505">
        <f>COUNTIF(A:A,Tabel1[[#This Row],[ID]])</f>
        <v>1</v>
      </c>
    </row>
    <row r="27" spans="1:5" ht="15" x14ac:dyDescent="0.2">
      <c r="A27" s="503" t="s">
        <v>45</v>
      </c>
      <c r="B27" s="503" t="s">
        <v>46</v>
      </c>
      <c r="C27" s="507" t="str">
        <f>Tabel1[[#This Row],[ID]] &amp; ": " &amp; Tabel1[[#This Row],[Operator]]</f>
        <v>GAG: Greybird Pilot Academy</v>
      </c>
      <c r="E27" s="505">
        <f>COUNTIF(A:A,Tabel1[[#This Row],[ID]])</f>
        <v>1</v>
      </c>
    </row>
    <row r="28" spans="1:5" ht="15" x14ac:dyDescent="0.2">
      <c r="A28" s="503" t="s">
        <v>57</v>
      </c>
      <c r="B28" s="503" t="s">
        <v>58</v>
      </c>
      <c r="C28" s="507" t="str">
        <f>Tabel1[[#This Row],[ID]] &amp; ": " &amp; Tabel1[[#This Row],[Operator]]</f>
        <v>HHP: Helenia Helicopter Service</v>
      </c>
      <c r="E28" s="505">
        <f>COUNTIF(A:A,Tabel1[[#This Row],[ID]])</f>
        <v>1</v>
      </c>
    </row>
    <row r="29" spans="1:5" ht="15" x14ac:dyDescent="0.2">
      <c r="A29" s="503" t="s">
        <v>59</v>
      </c>
      <c r="B29" s="503" t="s">
        <v>60</v>
      </c>
      <c r="C29" s="507" t="str">
        <f>Tabel1[[#This Row],[ID]] &amp; ": " &amp; Tabel1[[#This Row],[Operator]]</f>
        <v>IKR: Ikaros DK</v>
      </c>
      <c r="E29" s="505">
        <f>COUNTIF(A:A,Tabel1[[#This Row],[ID]])</f>
        <v>1</v>
      </c>
    </row>
    <row r="30" spans="1:5" ht="15" x14ac:dyDescent="0.2">
      <c r="A30" s="503" t="s">
        <v>61</v>
      </c>
      <c r="B30" s="503" t="s">
        <v>1221</v>
      </c>
      <c r="C30" s="507" t="str">
        <f>Tabel1[[#This Row],[ID]] &amp; ": " &amp; Tabel1[[#This Row],[Operator]]</f>
        <v>JTG: Jet Time</v>
      </c>
      <c r="E30" s="505">
        <f>COUNTIF(A:A,Tabel1[[#This Row],[ID]])</f>
        <v>1</v>
      </c>
    </row>
    <row r="31" spans="1:5" ht="15" x14ac:dyDescent="0.2">
      <c r="A31" s="503" t="s">
        <v>1222</v>
      </c>
      <c r="B31" s="503" t="s">
        <v>62</v>
      </c>
      <c r="C31" s="507" t="str">
        <f>Tabel1[[#This Row],[ID]] &amp; ": " &amp; Tabel1[[#This Row],[Operator]]</f>
        <v>JTD: Jettime</v>
      </c>
      <c r="E31" s="505">
        <f>COUNTIF(A:A,Tabel1[[#This Row],[ID]])</f>
        <v>1</v>
      </c>
    </row>
    <row r="32" spans="1:5" ht="15" x14ac:dyDescent="0.2">
      <c r="A32" s="503" t="s">
        <v>63</v>
      </c>
      <c r="B32" s="503" t="s">
        <v>64</v>
      </c>
      <c r="C32" s="507" t="str">
        <f>Tabel1[[#This Row],[ID]] &amp; ": " &amp; Tabel1[[#This Row],[Operator]]</f>
        <v>KLG: Karlog Air Charter</v>
      </c>
      <c r="E32" s="505">
        <f>COUNTIF(A:A,Tabel1[[#This Row],[ID]])</f>
        <v>1</v>
      </c>
    </row>
    <row r="33" spans="1:5" ht="15" x14ac:dyDescent="0.2">
      <c r="A33" s="503" t="s">
        <v>69</v>
      </c>
      <c r="B33" s="503" t="s">
        <v>70</v>
      </c>
      <c r="C33" s="507" t="str">
        <f>Tabel1[[#This Row],[ID]] &amp; ": " &amp; Tabel1[[#This Row],[Operator]]</f>
        <v>NFA: North Flying</v>
      </c>
      <c r="E33" s="505">
        <f>COUNTIF(A:A,Tabel1[[#This Row],[ID]])</f>
        <v>1</v>
      </c>
    </row>
    <row r="34" spans="1:5" ht="15" x14ac:dyDescent="0.2">
      <c r="A34" s="503" t="s">
        <v>67</v>
      </c>
      <c r="B34" s="503" t="s">
        <v>68</v>
      </c>
      <c r="C34" s="507" t="str">
        <f>Tabel1[[#This Row],[ID]] &amp; ": " &amp; Tabel1[[#This Row],[Operator]]</f>
        <v>NAX: Norwegian Air Shuttle</v>
      </c>
      <c r="E34" s="505">
        <f>COUNTIF(A:A,Tabel1[[#This Row],[ID]])</f>
        <v>1</v>
      </c>
    </row>
    <row r="35" spans="1:5" ht="15" x14ac:dyDescent="0.2">
      <c r="A35" s="503" t="s">
        <v>14</v>
      </c>
      <c r="B35" s="503" t="s">
        <v>71</v>
      </c>
      <c r="C35" s="507" t="str">
        <f>Tabel1[[#This Row],[ID]] &amp; ": " &amp; Tabel1[[#This Row],[Operator]]</f>
        <v>SAS: Scandinavian Airlines</v>
      </c>
      <c r="E35" s="505">
        <f>COUNTIF(A:A,Tabel1[[#This Row],[ID]])</f>
        <v>1</v>
      </c>
    </row>
    <row r="36" spans="1:5" ht="15" x14ac:dyDescent="0.2">
      <c r="A36" s="503" t="s">
        <v>74</v>
      </c>
      <c r="B36" s="503" t="s">
        <v>75</v>
      </c>
      <c r="C36" s="507" t="str">
        <f>Tabel1[[#This Row],[ID]] &amp; ": " &amp; Tabel1[[#This Row],[Operator]]</f>
        <v>SRR: Star Air</v>
      </c>
      <c r="E36" s="505">
        <f>COUNTIF(A:A,Tabel1[[#This Row],[ID]])</f>
        <v>1</v>
      </c>
    </row>
    <row r="37" spans="1:5" ht="15" x14ac:dyDescent="0.2">
      <c r="A37" s="503" t="s">
        <v>72</v>
      </c>
      <c r="B37" s="503" t="s">
        <v>73</v>
      </c>
      <c r="C37" s="507" t="str">
        <f>Tabel1[[#This Row],[ID]] &amp; ": " &amp; Tabel1[[#This Row],[Operator]]</f>
        <v>SNB: Sterling Airlines</v>
      </c>
      <c r="E37" s="505">
        <f>COUNTIF(A:A,Tabel1[[#This Row],[ID]])</f>
        <v>1</v>
      </c>
    </row>
    <row r="38" spans="1:5" ht="15" x14ac:dyDescent="0.2">
      <c r="A38" s="503" t="s">
        <v>76</v>
      </c>
      <c r="B38" s="503" t="s">
        <v>77</v>
      </c>
      <c r="C38" s="507" t="str">
        <f>Tabel1[[#This Row],[ID]] &amp; ": " &amp; Tabel1[[#This Row],[Operator]]</f>
        <v>SUS: Sun Air of Scandinavia</v>
      </c>
      <c r="E38" s="505">
        <f>COUNTIF(A:A,Tabel1[[#This Row],[ID]])</f>
        <v>1</v>
      </c>
    </row>
    <row r="39" spans="1:5" ht="15" x14ac:dyDescent="0.2">
      <c r="A39" s="503" t="s">
        <v>80</v>
      </c>
      <c r="B39" s="503" t="s">
        <v>81</v>
      </c>
      <c r="C39" s="507" t="str">
        <f>Tabel1[[#This Row],[ID]] &amp; ": " &amp; Tabel1[[#This Row],[Operator]]</f>
        <v>VKG: Sunclass Airlines</v>
      </c>
      <c r="E39" s="505">
        <f>COUNTIF(A:A,Tabel1[[#This Row],[ID]])</f>
        <v>1</v>
      </c>
    </row>
    <row r="40" spans="1:5" ht="15" x14ac:dyDescent="0.2">
      <c r="A40" s="504" t="s">
        <v>78</v>
      </c>
      <c r="B40" s="504" t="s">
        <v>79</v>
      </c>
      <c r="C40" s="507" t="str">
        <f>Tabel1[[#This Row],[ID]] &amp; ": " &amp; Tabel1[[#This Row],[Operator]]</f>
        <v>UNC: Uni-Fly</v>
      </c>
      <c r="E40" s="505">
        <f>COUNTIF(A:A,Tabel1[[#This Row],[ID]])</f>
        <v>1</v>
      </c>
    </row>
    <row r="41" spans="1:5" ht="15" x14ac:dyDescent="0.2">
      <c r="A41" s="504"/>
      <c r="B41" s="504"/>
      <c r="C41" s="508"/>
      <c r="E41" s="505">
        <f>COUNTIF(A:A,Tabel1[[#This Row],[ID]])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4"/>
  <dimension ref="A1:F41"/>
  <sheetViews>
    <sheetView topLeftCell="A13" workbookViewId="0">
      <selection activeCell="B16" sqref="B16:F41"/>
    </sheetView>
  </sheetViews>
  <sheetFormatPr defaultRowHeight="12.75" x14ac:dyDescent="0.2"/>
  <cols>
    <col min="2" max="2" width="16.75" bestFit="1" customWidth="1"/>
    <col min="3" max="3" width="12.875" bestFit="1" customWidth="1"/>
    <col min="4" max="4" width="7" bestFit="1" customWidth="1"/>
    <col min="5" max="5" width="34.5" customWidth="1"/>
    <col min="8" max="8" width="25.125" bestFit="1" customWidth="1"/>
  </cols>
  <sheetData>
    <row r="1" spans="1:6" ht="15" x14ac:dyDescent="0.25">
      <c r="A1" s="2" t="s">
        <v>85</v>
      </c>
      <c r="B1" s="2" t="s">
        <v>86</v>
      </c>
      <c r="C1" s="2" t="s">
        <v>87</v>
      </c>
      <c r="D1" s="2" t="s">
        <v>88</v>
      </c>
      <c r="E1" s="7" t="s">
        <v>223</v>
      </c>
      <c r="F1" s="7" t="s">
        <v>816</v>
      </c>
    </row>
    <row r="2" spans="1:6" ht="15" x14ac:dyDescent="0.25">
      <c r="A2" s="1" t="s">
        <v>89</v>
      </c>
      <c r="B2" s="1" t="s">
        <v>90</v>
      </c>
      <c r="C2" s="1" t="s">
        <v>91</v>
      </c>
      <c r="D2" s="1" t="s">
        <v>91</v>
      </c>
      <c r="E2" s="5"/>
      <c r="F2" s="5" t="str">
        <f>Tabel2[[#This Row],[CHR]]</f>
        <v xml:space="preserve"> </v>
      </c>
    </row>
    <row r="3" spans="1:6" ht="30" x14ac:dyDescent="0.25">
      <c r="A3" s="4" t="s">
        <v>222</v>
      </c>
      <c r="B3" s="1" t="s">
        <v>90</v>
      </c>
      <c r="C3" s="4"/>
      <c r="D3" s="4"/>
      <c r="E3" s="8" t="s">
        <v>256</v>
      </c>
      <c r="F3" s="4" t="str">
        <f>Tabel2[[#This Row],[CHR]]</f>
        <v>_</v>
      </c>
    </row>
    <row r="4" spans="1:6" ht="15" x14ac:dyDescent="0.25">
      <c r="A4" s="1" t="s">
        <v>92</v>
      </c>
      <c r="B4" s="1" t="s">
        <v>93</v>
      </c>
      <c r="C4" s="1" t="s">
        <v>91</v>
      </c>
      <c r="D4" s="1" t="s">
        <v>91</v>
      </c>
      <c r="E4" s="4"/>
      <c r="F4" s="4" t="str">
        <f>Tabel2[[#This Row],[CHR]]</f>
        <v>-</v>
      </c>
    </row>
    <row r="5" spans="1:6" ht="15" x14ac:dyDescent="0.25">
      <c r="A5" s="1" t="s">
        <v>94</v>
      </c>
      <c r="B5" s="1" t="s">
        <v>95</v>
      </c>
      <c r="C5" s="1" t="s">
        <v>91</v>
      </c>
      <c r="D5" s="1" t="s">
        <v>91</v>
      </c>
      <c r="E5" s="4"/>
      <c r="F5" s="4" t="str">
        <f>Tabel2[[#This Row],[CHR]]</f>
        <v>/</v>
      </c>
    </row>
    <row r="6" spans="1:6" ht="15" x14ac:dyDescent="0.25">
      <c r="A6" s="1" t="s">
        <v>96</v>
      </c>
      <c r="B6" s="1" t="s">
        <v>97</v>
      </c>
      <c r="C6" s="1" t="s">
        <v>91</v>
      </c>
      <c r="D6" s="1" t="s">
        <v>98</v>
      </c>
      <c r="E6" s="4"/>
      <c r="F6" s="4" t="str">
        <f>Tabel2[[#This Row],[CHR]]</f>
        <v>0</v>
      </c>
    </row>
    <row r="7" spans="1:6" ht="15" x14ac:dyDescent="0.25">
      <c r="A7" s="1" t="s">
        <v>99</v>
      </c>
      <c r="B7" s="1" t="s">
        <v>100</v>
      </c>
      <c r="C7" s="1" t="s">
        <v>91</v>
      </c>
      <c r="D7" s="1" t="s">
        <v>101</v>
      </c>
      <c r="E7" s="4"/>
      <c r="F7" s="4" t="str">
        <f>Tabel2[[#This Row],[CHR]]</f>
        <v>1</v>
      </c>
    </row>
    <row r="8" spans="1:6" ht="15" x14ac:dyDescent="0.25">
      <c r="A8" s="1" t="s">
        <v>102</v>
      </c>
      <c r="B8" s="1" t="s">
        <v>103</v>
      </c>
      <c r="C8" s="1" t="s">
        <v>91</v>
      </c>
      <c r="D8" s="1" t="s">
        <v>104</v>
      </c>
      <c r="E8" s="4"/>
      <c r="F8" s="4" t="str">
        <f>Tabel2[[#This Row],[CHR]]</f>
        <v>2</v>
      </c>
    </row>
    <row r="9" spans="1:6" ht="15" x14ac:dyDescent="0.25">
      <c r="A9" s="1" t="s">
        <v>105</v>
      </c>
      <c r="B9" s="1" t="s">
        <v>106</v>
      </c>
      <c r="C9" s="1" t="s">
        <v>91</v>
      </c>
      <c r="D9" s="1" t="s">
        <v>107</v>
      </c>
      <c r="E9" s="4"/>
      <c r="F9" s="4" t="str">
        <f>Tabel2[[#This Row],[CHR]]</f>
        <v>3</v>
      </c>
    </row>
    <row r="10" spans="1:6" ht="15" x14ac:dyDescent="0.25">
      <c r="A10" s="1" t="s">
        <v>108</v>
      </c>
      <c r="B10" s="1" t="s">
        <v>109</v>
      </c>
      <c r="C10" s="1" t="s">
        <v>91</v>
      </c>
      <c r="D10" s="1" t="s">
        <v>110</v>
      </c>
      <c r="E10" s="4"/>
      <c r="F10" s="4" t="str">
        <f>Tabel2[[#This Row],[CHR]]</f>
        <v>4</v>
      </c>
    </row>
    <row r="11" spans="1:6" ht="15" x14ac:dyDescent="0.25">
      <c r="A11" s="1" t="s">
        <v>111</v>
      </c>
      <c r="B11" s="1" t="s">
        <v>112</v>
      </c>
      <c r="C11" s="1" t="s">
        <v>91</v>
      </c>
      <c r="D11" s="1" t="s">
        <v>113</v>
      </c>
      <c r="E11" s="4"/>
      <c r="F11" s="4" t="str">
        <f>Tabel2[[#This Row],[CHR]]</f>
        <v>5</v>
      </c>
    </row>
    <row r="12" spans="1:6" ht="15" x14ac:dyDescent="0.25">
      <c r="A12" s="1" t="s">
        <v>114</v>
      </c>
      <c r="B12" s="1" t="s">
        <v>115</v>
      </c>
      <c r="C12" s="1" t="s">
        <v>91</v>
      </c>
      <c r="D12" s="1" t="s">
        <v>4</v>
      </c>
      <c r="E12" s="4"/>
      <c r="F12" s="4" t="str">
        <f>Tabel2[[#This Row],[CHR]]</f>
        <v>6</v>
      </c>
    </row>
    <row r="13" spans="1:6" ht="15" x14ac:dyDescent="0.25">
      <c r="A13" s="1" t="s">
        <v>116</v>
      </c>
      <c r="B13" s="1" t="s">
        <v>117</v>
      </c>
      <c r="C13" s="1" t="s">
        <v>91</v>
      </c>
      <c r="D13" s="1" t="s">
        <v>118</v>
      </c>
      <c r="E13" s="4"/>
      <c r="F13" s="4" t="str">
        <f>Tabel2[[#This Row],[CHR]]</f>
        <v>7</v>
      </c>
    </row>
    <row r="14" spans="1:6" ht="15" x14ac:dyDescent="0.25">
      <c r="A14" s="1" t="s">
        <v>119</v>
      </c>
      <c r="B14" s="1" t="s">
        <v>120</v>
      </c>
      <c r="C14" s="1" t="s">
        <v>91</v>
      </c>
      <c r="D14" s="1" t="s">
        <v>121</v>
      </c>
      <c r="E14" s="4"/>
      <c r="F14" s="4" t="str">
        <f>Tabel2[[#This Row],[CHR]]</f>
        <v>8</v>
      </c>
    </row>
    <row r="15" spans="1:6" ht="15" x14ac:dyDescent="0.25">
      <c r="A15" s="1" t="s">
        <v>122</v>
      </c>
      <c r="B15" s="3" t="s">
        <v>123</v>
      </c>
      <c r="C15" s="3" t="s">
        <v>91</v>
      </c>
      <c r="D15" s="3" t="s">
        <v>124</v>
      </c>
      <c r="E15" s="6"/>
      <c r="F15" s="6" t="str">
        <f>Tabel2[[#This Row],[CHR]]</f>
        <v>9</v>
      </c>
    </row>
    <row r="16" spans="1:6" ht="15" x14ac:dyDescent="0.25">
      <c r="A16" s="457" t="s">
        <v>125</v>
      </c>
      <c r="B16" s="459" t="s">
        <v>126</v>
      </c>
      <c r="C16" s="460" t="s">
        <v>127</v>
      </c>
      <c r="D16" s="460" t="s">
        <v>128</v>
      </c>
      <c r="E16" s="461"/>
      <c r="F16" s="462" t="str">
        <f>Tabel2[[#This Row],[CHR]]</f>
        <v>A</v>
      </c>
    </row>
    <row r="17" spans="1:6" ht="15" x14ac:dyDescent="0.25">
      <c r="A17" s="457" t="s">
        <v>129</v>
      </c>
      <c r="B17" s="463" t="s">
        <v>130</v>
      </c>
      <c r="C17" s="1" t="s">
        <v>131</v>
      </c>
      <c r="D17" s="1" t="s">
        <v>132</v>
      </c>
      <c r="E17" s="4"/>
      <c r="F17" s="464" t="str">
        <f>Tabel2[[#This Row],[CHR]]</f>
        <v>B</v>
      </c>
    </row>
    <row r="18" spans="1:6" ht="15" x14ac:dyDescent="0.25">
      <c r="A18" s="457" t="s">
        <v>133</v>
      </c>
      <c r="B18" s="463" t="s">
        <v>134</v>
      </c>
      <c r="C18" s="1" t="s">
        <v>135</v>
      </c>
      <c r="D18" s="1" t="s">
        <v>136</v>
      </c>
      <c r="E18" s="4"/>
      <c r="F18" s="464" t="str">
        <f>Tabel2[[#This Row],[CHR]]</f>
        <v>C</v>
      </c>
    </row>
    <row r="19" spans="1:6" ht="15" x14ac:dyDescent="0.25">
      <c r="A19" s="457" t="s">
        <v>137</v>
      </c>
      <c r="B19" s="463" t="s">
        <v>138</v>
      </c>
      <c r="C19" s="1" t="s">
        <v>139</v>
      </c>
      <c r="D19" s="1" t="s">
        <v>140</v>
      </c>
      <c r="E19" s="4"/>
      <c r="F19" s="464" t="str">
        <f>Tabel2[[#This Row],[CHR]]</f>
        <v>D</v>
      </c>
    </row>
    <row r="20" spans="1:6" ht="15" x14ac:dyDescent="0.25">
      <c r="A20" s="457" t="s">
        <v>141</v>
      </c>
      <c r="B20" s="463" t="s">
        <v>142</v>
      </c>
      <c r="C20" s="1" t="s">
        <v>143</v>
      </c>
      <c r="D20" s="1" t="s">
        <v>144</v>
      </c>
      <c r="E20" s="4"/>
      <c r="F20" s="464" t="str">
        <f>Tabel2[[#This Row],[CHR]]</f>
        <v>E</v>
      </c>
    </row>
    <row r="21" spans="1:6" ht="15" x14ac:dyDescent="0.25">
      <c r="A21" s="457" t="s">
        <v>145</v>
      </c>
      <c r="B21" s="463" t="s">
        <v>146</v>
      </c>
      <c r="C21" s="1" t="s">
        <v>147</v>
      </c>
      <c r="D21" s="1" t="s">
        <v>148</v>
      </c>
      <c r="E21" s="4"/>
      <c r="F21" s="464" t="str">
        <f>Tabel2[[#This Row],[CHR]]</f>
        <v>F</v>
      </c>
    </row>
    <row r="22" spans="1:6" ht="15" x14ac:dyDescent="0.25">
      <c r="A22" s="457" t="s">
        <v>149</v>
      </c>
      <c r="B22" s="463" t="s">
        <v>150</v>
      </c>
      <c r="C22" s="1" t="s">
        <v>151</v>
      </c>
      <c r="D22" s="1" t="s">
        <v>91</v>
      </c>
      <c r="E22" s="4"/>
      <c r="F22" s="464" t="str">
        <f>Tabel2[[#This Row],[CHR]]</f>
        <v>G</v>
      </c>
    </row>
    <row r="23" spans="1:6" ht="15" x14ac:dyDescent="0.25">
      <c r="A23" s="457" t="s">
        <v>152</v>
      </c>
      <c r="B23" s="463" t="s">
        <v>153</v>
      </c>
      <c r="C23" s="1" t="s">
        <v>154</v>
      </c>
      <c r="D23" s="1" t="s">
        <v>91</v>
      </c>
      <c r="E23" s="4"/>
      <c r="F23" s="464" t="str">
        <f>Tabel2[[#This Row],[CHR]]</f>
        <v>H</v>
      </c>
    </row>
    <row r="24" spans="1:6" ht="15" x14ac:dyDescent="0.25">
      <c r="A24" s="457" t="s">
        <v>155</v>
      </c>
      <c r="B24" s="463" t="s">
        <v>156</v>
      </c>
      <c r="C24" s="1" t="s">
        <v>157</v>
      </c>
      <c r="D24" s="1" t="s">
        <v>91</v>
      </c>
      <c r="E24" s="4"/>
      <c r="F24" s="464" t="str">
        <f>Tabel2[[#This Row],[CHR]]</f>
        <v>I</v>
      </c>
    </row>
    <row r="25" spans="1:6" ht="15" x14ac:dyDescent="0.25">
      <c r="A25" s="457" t="s">
        <v>158</v>
      </c>
      <c r="B25" s="463" t="s">
        <v>159</v>
      </c>
      <c r="C25" s="1" t="s">
        <v>160</v>
      </c>
      <c r="D25" s="1" t="s">
        <v>91</v>
      </c>
      <c r="E25" s="4"/>
      <c r="F25" s="464" t="str">
        <f>Tabel2[[#This Row],[CHR]]</f>
        <v>J</v>
      </c>
    </row>
    <row r="26" spans="1:6" ht="15" x14ac:dyDescent="0.25">
      <c r="A26" s="457" t="s">
        <v>161</v>
      </c>
      <c r="B26" s="463" t="s">
        <v>162</v>
      </c>
      <c r="C26" s="1" t="s">
        <v>163</v>
      </c>
      <c r="D26" s="1" t="s">
        <v>91</v>
      </c>
      <c r="E26" s="4"/>
      <c r="F26" s="464" t="str">
        <f>Tabel2[[#This Row],[CHR]]</f>
        <v>K</v>
      </c>
    </row>
    <row r="27" spans="1:6" ht="15" x14ac:dyDescent="0.25">
      <c r="A27" s="457" t="s">
        <v>164</v>
      </c>
      <c r="B27" s="463" t="s">
        <v>165</v>
      </c>
      <c r="C27" s="1" t="s">
        <v>166</v>
      </c>
      <c r="D27" s="1" t="s">
        <v>91</v>
      </c>
      <c r="E27" s="4"/>
      <c r="F27" s="464" t="str">
        <f>Tabel2[[#This Row],[CHR]]</f>
        <v>L</v>
      </c>
    </row>
    <row r="28" spans="1:6" ht="15" x14ac:dyDescent="0.25">
      <c r="A28" s="457" t="s">
        <v>167</v>
      </c>
      <c r="B28" s="463" t="s">
        <v>168</v>
      </c>
      <c r="C28" s="1" t="s">
        <v>169</v>
      </c>
      <c r="D28" s="1" t="s">
        <v>91</v>
      </c>
      <c r="E28" s="4"/>
      <c r="F28" s="464" t="str">
        <f>Tabel2[[#This Row],[CHR]]</f>
        <v>M</v>
      </c>
    </row>
    <row r="29" spans="1:6" ht="15" x14ac:dyDescent="0.25">
      <c r="A29" s="457" t="s">
        <v>170</v>
      </c>
      <c r="B29" s="463" t="s">
        <v>171</v>
      </c>
      <c r="C29" s="1" t="s">
        <v>172</v>
      </c>
      <c r="D29" s="1" t="s">
        <v>91</v>
      </c>
      <c r="E29" s="4"/>
      <c r="F29" s="464" t="str">
        <f>Tabel2[[#This Row],[CHR]]</f>
        <v>N</v>
      </c>
    </row>
    <row r="30" spans="1:6" ht="15" x14ac:dyDescent="0.25">
      <c r="A30" s="457" t="s">
        <v>173</v>
      </c>
      <c r="B30" s="463" t="s">
        <v>174</v>
      </c>
      <c r="C30" s="1" t="s">
        <v>175</v>
      </c>
      <c r="D30" s="1" t="s">
        <v>91</v>
      </c>
      <c r="E30" s="4"/>
      <c r="F30" s="464" t="str">
        <f>Tabel2[[#This Row],[CHR]]</f>
        <v>O</v>
      </c>
    </row>
    <row r="31" spans="1:6" ht="15" x14ac:dyDescent="0.25">
      <c r="A31" s="457" t="s">
        <v>176</v>
      </c>
      <c r="B31" s="463" t="s">
        <v>177</v>
      </c>
      <c r="C31" s="1" t="s">
        <v>178</v>
      </c>
      <c r="D31" s="1" t="s">
        <v>91</v>
      </c>
      <c r="E31" s="4"/>
      <c r="F31" s="464" t="str">
        <f>Tabel2[[#This Row],[CHR]]</f>
        <v>P</v>
      </c>
    </row>
    <row r="32" spans="1:6" ht="15" x14ac:dyDescent="0.25">
      <c r="A32" s="457" t="s">
        <v>179</v>
      </c>
      <c r="B32" s="463" t="s">
        <v>180</v>
      </c>
      <c r="C32" s="1" t="s">
        <v>181</v>
      </c>
      <c r="D32" s="1" t="s">
        <v>91</v>
      </c>
      <c r="E32" s="4"/>
      <c r="F32" s="464" t="str">
        <f>Tabel2[[#This Row],[CHR]]</f>
        <v>Q</v>
      </c>
    </row>
    <row r="33" spans="1:6" ht="15" x14ac:dyDescent="0.25">
      <c r="A33" s="457" t="s">
        <v>182</v>
      </c>
      <c r="B33" s="463" t="s">
        <v>183</v>
      </c>
      <c r="C33" s="1" t="s">
        <v>184</v>
      </c>
      <c r="D33" s="1" t="s">
        <v>91</v>
      </c>
      <c r="E33" s="4"/>
      <c r="F33" s="464" t="str">
        <f>Tabel2[[#This Row],[CHR]]</f>
        <v>R</v>
      </c>
    </row>
    <row r="34" spans="1:6" ht="15" x14ac:dyDescent="0.25">
      <c r="A34" s="457" t="s">
        <v>185</v>
      </c>
      <c r="B34" s="463" t="s">
        <v>186</v>
      </c>
      <c r="C34" s="1" t="s">
        <v>187</v>
      </c>
      <c r="D34" s="1" t="s">
        <v>91</v>
      </c>
      <c r="E34" s="4"/>
      <c r="F34" s="464" t="str">
        <f>Tabel2[[#This Row],[CHR]]</f>
        <v>S</v>
      </c>
    </row>
    <row r="35" spans="1:6" ht="15" x14ac:dyDescent="0.25">
      <c r="A35" s="457" t="s">
        <v>188</v>
      </c>
      <c r="B35" s="463" t="s">
        <v>189</v>
      </c>
      <c r="C35" s="1" t="s">
        <v>190</v>
      </c>
      <c r="D35" s="1" t="s">
        <v>91</v>
      </c>
      <c r="E35" s="4"/>
      <c r="F35" s="464" t="str">
        <f>Tabel2[[#This Row],[CHR]]</f>
        <v>T</v>
      </c>
    </row>
    <row r="36" spans="1:6" ht="15" x14ac:dyDescent="0.25">
      <c r="A36" s="457" t="s">
        <v>191</v>
      </c>
      <c r="B36" s="463" t="s">
        <v>192</v>
      </c>
      <c r="C36" s="1" t="s">
        <v>193</v>
      </c>
      <c r="D36" s="1" t="s">
        <v>91</v>
      </c>
      <c r="E36" s="4"/>
      <c r="F36" s="464" t="str">
        <f>Tabel2[[#This Row],[CHR]]</f>
        <v>U</v>
      </c>
    </row>
    <row r="37" spans="1:6" ht="15" x14ac:dyDescent="0.25">
      <c r="A37" s="457" t="s">
        <v>194</v>
      </c>
      <c r="B37" s="463" t="s">
        <v>195</v>
      </c>
      <c r="C37" s="1" t="s">
        <v>196</v>
      </c>
      <c r="D37" s="1" t="s">
        <v>91</v>
      </c>
      <c r="E37" s="4"/>
      <c r="F37" s="464" t="str">
        <f>Tabel2[[#This Row],[CHR]]</f>
        <v>V</v>
      </c>
    </row>
    <row r="38" spans="1:6" ht="15" x14ac:dyDescent="0.25">
      <c r="A38" s="457" t="s">
        <v>197</v>
      </c>
      <c r="B38" s="463" t="s">
        <v>198</v>
      </c>
      <c r="C38" s="1" t="s">
        <v>199</v>
      </c>
      <c r="D38" s="1" t="s">
        <v>91</v>
      </c>
      <c r="E38" s="4"/>
      <c r="F38" s="464" t="str">
        <f>Tabel2[[#This Row],[CHR]]</f>
        <v>W</v>
      </c>
    </row>
    <row r="39" spans="1:6" ht="15" x14ac:dyDescent="0.25">
      <c r="A39" s="457" t="s">
        <v>200</v>
      </c>
      <c r="B39" s="463" t="s">
        <v>201</v>
      </c>
      <c r="C39" s="1" t="s">
        <v>202</v>
      </c>
      <c r="D39" s="1" t="s">
        <v>91</v>
      </c>
      <c r="E39" s="4"/>
      <c r="F39" s="464" t="str">
        <f>Tabel2[[#This Row],[CHR]]</f>
        <v>X</v>
      </c>
    </row>
    <row r="40" spans="1:6" ht="15" x14ac:dyDescent="0.25">
      <c r="A40" s="457" t="s">
        <v>203</v>
      </c>
      <c r="B40" s="463" t="s">
        <v>204</v>
      </c>
      <c r="C40" s="1" t="s">
        <v>205</v>
      </c>
      <c r="D40" s="1" t="s">
        <v>91</v>
      </c>
      <c r="E40" s="4"/>
      <c r="F40" s="464" t="str">
        <f>Tabel2[[#This Row],[CHR]]</f>
        <v>Y</v>
      </c>
    </row>
    <row r="41" spans="1:6" ht="15" x14ac:dyDescent="0.25">
      <c r="A41" s="458" t="s">
        <v>206</v>
      </c>
      <c r="B41" s="465" t="s">
        <v>207</v>
      </c>
      <c r="C41" s="466" t="s">
        <v>208</v>
      </c>
      <c r="D41" s="466" t="s">
        <v>91</v>
      </c>
      <c r="E41" s="467"/>
      <c r="F41" s="468" t="str">
        <f>Tabel2[[#This Row],[CHR]]</f>
        <v>Z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6"/>
  <dimension ref="A1:C3"/>
  <sheetViews>
    <sheetView workbookViewId="0">
      <selection activeCell="B3" sqref="B3"/>
    </sheetView>
  </sheetViews>
  <sheetFormatPr defaultColWidth="9.25" defaultRowHeight="12.75" x14ac:dyDescent="0.2"/>
  <cols>
    <col min="1" max="1" width="10.75" style="9" customWidth="1"/>
    <col min="2" max="2" width="47.25" style="9" customWidth="1"/>
    <col min="3" max="3" width="61.125" style="9" customWidth="1"/>
    <col min="4" max="16384" width="9.25" style="9"/>
  </cols>
  <sheetData>
    <row r="1" spans="1:3" x14ac:dyDescent="0.2">
      <c r="A1" s="9" t="s">
        <v>226</v>
      </c>
      <c r="B1" s="9" t="s">
        <v>225</v>
      </c>
      <c r="C1" s="9" t="s">
        <v>84</v>
      </c>
    </row>
    <row r="2" spans="1:3" ht="33" customHeight="1" x14ac:dyDescent="0.2">
      <c r="A2" s="11">
        <v>0</v>
      </c>
      <c r="B2" s="10" t="s">
        <v>227</v>
      </c>
      <c r="C2" s="10" t="str">
        <f>A2&amp; ": " &amp; B2</f>
        <v>0: Bit 64 - 83 for national use and control.</v>
      </c>
    </row>
    <row r="3" spans="1:3" ht="41.1" customHeight="1" x14ac:dyDescent="0.2">
      <c r="A3" s="11">
        <v>1</v>
      </c>
      <c r="B3" s="10" t="s">
        <v>228</v>
      </c>
      <c r="C3" s="10" t="str">
        <f>A3&amp; ": " &amp; B3</f>
        <v>1: Bit 64-73 all 0s or national use, Bit 74-83 Cospas-Sarsat Type Approval Certificate (TAC) number.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7"/>
  <dimension ref="A1:C5"/>
  <sheetViews>
    <sheetView workbookViewId="0">
      <selection activeCell="B3" sqref="B3"/>
    </sheetView>
  </sheetViews>
  <sheetFormatPr defaultRowHeight="12.75" x14ac:dyDescent="0.2"/>
  <cols>
    <col min="1" max="1" width="10.75" customWidth="1"/>
    <col min="2" max="2" width="45.125" bestFit="1" customWidth="1"/>
    <col min="3" max="3" width="54.25" bestFit="1" customWidth="1"/>
  </cols>
  <sheetData>
    <row r="1" spans="1:3" x14ac:dyDescent="0.2">
      <c r="A1" t="s">
        <v>238</v>
      </c>
      <c r="B1" t="s">
        <v>237</v>
      </c>
      <c r="C1" t="s">
        <v>84</v>
      </c>
    </row>
    <row r="2" spans="1:3" ht="15" x14ac:dyDescent="0.2">
      <c r="A2" s="12" t="s">
        <v>229</v>
      </c>
      <c r="B2" s="13" t="s">
        <v>236</v>
      </c>
      <c r="C2" t="str">
        <f>Tabel5[[#This Row],[TypeCode]]&amp;": " &amp;Tabel5[[#This Row],[type of auxiliary radio-locating device(s)]]</f>
        <v xml:space="preserve">00: No auxiliary radio-locating device </v>
      </c>
    </row>
    <row r="3" spans="1:3" ht="15" x14ac:dyDescent="0.25">
      <c r="A3" s="12" t="s">
        <v>230</v>
      </c>
      <c r="B3" s="14" t="s">
        <v>233</v>
      </c>
      <c r="C3" t="str">
        <f>Tabel5[[#This Row],[TypeCode]]&amp;": " &amp;Tabel5[[#This Row],[type of auxiliary radio-locating device(s)]]</f>
        <v xml:space="preserve">01: 121.5 MHz </v>
      </c>
    </row>
    <row r="4" spans="1:3" ht="15" x14ac:dyDescent="0.25">
      <c r="A4" s="12" t="s">
        <v>231</v>
      </c>
      <c r="B4" s="14" t="s">
        <v>235</v>
      </c>
      <c r="C4" t="str">
        <f>Tabel5[[#This Row],[TypeCode]]&amp;": " &amp;Tabel5[[#This Row],[type of auxiliary radio-locating device(s)]]</f>
        <v xml:space="preserve">10: Maritime 9 GHz Search and Rescue Radar Transponder (SART) </v>
      </c>
    </row>
    <row r="5" spans="1:3" ht="15" x14ac:dyDescent="0.2">
      <c r="A5" s="12" t="s">
        <v>232</v>
      </c>
      <c r="B5" s="13" t="s">
        <v>234</v>
      </c>
      <c r="C5" t="str">
        <f>Tabel5[[#This Row],[TypeCode]]&amp;": " &amp;Tabel5[[#This Row],[type of auxiliary radio-locating device(s)]]</f>
        <v>11: Other auxiliary radio-locating device(s)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</vt:i4>
      </vt:variant>
    </vt:vector>
  </HeadingPairs>
  <TitlesOfParts>
    <vt:vector size="13" baseType="lpstr">
      <vt:lpstr>Vejledning</vt:lpstr>
      <vt:lpstr>CODING</vt:lpstr>
      <vt:lpstr>Protocol details</vt:lpstr>
      <vt:lpstr>CS Protocol Def</vt:lpstr>
      <vt:lpstr>Country Codes</vt:lpstr>
      <vt:lpstr>Operators</vt:lpstr>
      <vt:lpstr>Characters</vt:lpstr>
      <vt:lpstr>Flagbit</vt:lpstr>
      <vt:lpstr>Aux radio-locating device</vt:lpstr>
      <vt:lpstr>Calc</vt:lpstr>
      <vt:lpstr>DeCODING</vt:lpstr>
      <vt:lpstr>ICAO modeS addr alloc</vt:lpstr>
      <vt:lpstr>Tabel6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Kruse Bremholm Jørgensen</dc:creator>
  <cp:lastModifiedBy>Emily Olivia Eriksen</cp:lastModifiedBy>
  <cp:lastPrinted>2020-08-06T14:35:43Z</cp:lastPrinted>
  <dcterms:created xsi:type="dcterms:W3CDTF">2020-03-16T12:53:16Z</dcterms:created>
  <dcterms:modified xsi:type="dcterms:W3CDTF">2021-11-03T10:06:30Z</dcterms:modified>
</cp:coreProperties>
</file>