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Trafik.local\DFS01\Users\mba\Documents\"/>
    </mc:Choice>
  </mc:AlternateContent>
  <xr:revisionPtr revIDLastSave="0" documentId="8_{F04AF8B7-76FE-4E62-96FC-5457AC8265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tal rejser pr rejsetype" sheetId="1" r:id="rId1"/>
    <sheet name="Nærmere om åben flextrafik" sheetId="2" r:id="rId2"/>
  </sheets>
  <definedNames>
    <definedName name="ID" localSheetId="0" hidden="1">"43957ebe-8f04-41ee-b281-7b807083572d"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E43" i="1"/>
  <c r="F43" i="1"/>
  <c r="D43" i="1"/>
  <c r="N46" i="1"/>
  <c r="F44" i="1" l="1"/>
  <c r="D44" i="1"/>
  <c r="F42" i="1"/>
  <c r="E42" i="1"/>
  <c r="D42" i="1"/>
  <c r="F41" i="1"/>
  <c r="E41" i="1"/>
  <c r="D41" i="1"/>
  <c r="K45" i="2"/>
  <c r="I45" i="2"/>
  <c r="H45" i="2"/>
  <c r="F45" i="2"/>
  <c r="E45" i="2"/>
  <c r="E34" i="2"/>
  <c r="E23" i="2"/>
  <c r="F23" i="2"/>
  <c r="H23" i="2"/>
  <c r="I23" i="2"/>
  <c r="K23" i="2"/>
  <c r="M28" i="1" l="1"/>
  <c r="K28" i="1"/>
  <c r="K21" i="2" l="1"/>
  <c r="L28" i="1" l="1"/>
  <c r="J11" i="2" l="1"/>
  <c r="I11" i="2"/>
  <c r="K58" i="2"/>
  <c r="I58" i="2"/>
  <c r="H58" i="2"/>
  <c r="F58" i="2"/>
  <c r="E58" i="2"/>
  <c r="G45" i="1"/>
  <c r="G44" i="1"/>
  <c r="G42" i="1"/>
  <c r="G41" i="1"/>
  <c r="L11" i="2"/>
  <c r="K11" i="2"/>
  <c r="K69" i="2" l="1"/>
  <c r="I69" i="2"/>
  <c r="H69" i="2"/>
  <c r="F69" i="2"/>
  <c r="E69" i="2"/>
  <c r="F11" i="2"/>
  <c r="E11" i="2"/>
  <c r="K34" i="2"/>
  <c r="I34" i="2"/>
  <c r="H34" i="2"/>
  <c r="F34" i="2"/>
  <c r="K33" i="2"/>
  <c r="K30" i="2"/>
  <c r="M10" i="1"/>
  <c r="K9" i="1"/>
  <c r="M5" i="1"/>
  <c r="L5" i="1"/>
  <c r="L10" i="1" s="1"/>
  <c r="K5" i="1"/>
  <c r="K10" i="1" s="1"/>
  <c r="F45" i="1" l="1"/>
  <c r="E45" i="1"/>
  <c r="D45" i="1"/>
  <c r="G10" i="1" l="1"/>
  <c r="G17" i="1"/>
  <c r="G24" i="1"/>
  <c r="G31" i="1"/>
  <c r="F38" i="1" l="1"/>
  <c r="E38" i="1"/>
  <c r="D38" i="1"/>
</calcChain>
</file>

<file path=xl/sharedStrings.xml><?xml version="1.0" encoding="utf-8"?>
<sst xmlns="http://schemas.openxmlformats.org/spreadsheetml/2006/main" count="237" uniqueCount="43">
  <si>
    <t>Antal rejser pr rejsetype pr år
inkl. Movia Flexrute</t>
  </si>
  <si>
    <t>År</t>
  </si>
  <si>
    <t>Rejsetype</t>
  </si>
  <si>
    <t>Brutto omkostning</t>
  </si>
  <si>
    <t>Egenbetaling</t>
  </si>
  <si>
    <t>Antal rejser</t>
  </si>
  <si>
    <t>Direkte rejselængde i km</t>
  </si>
  <si>
    <t>Åben flextrafik inkl. Plus</t>
  </si>
  <si>
    <t>Handicap kørsel</t>
  </si>
  <si>
    <t>Kommunal visiteret</t>
  </si>
  <si>
    <t>Patientbefordring</t>
  </si>
  <si>
    <t>Inkl. Movia Flexrute</t>
  </si>
  <si>
    <t>Movia Flexrute er beregnet med 12 km pr. tur pr. borger</t>
  </si>
  <si>
    <t>FYNBUS</t>
  </si>
  <si>
    <t>MIDTTRAFIK</t>
  </si>
  <si>
    <t>MOVIA</t>
  </si>
  <si>
    <t>NT</t>
  </si>
  <si>
    <t>SYDTRAFIK</t>
  </si>
  <si>
    <t>Åben flextrafik</t>
  </si>
  <si>
    <t>Plustur</t>
  </si>
  <si>
    <t>Brutto omkostninger</t>
  </si>
  <si>
    <t>Netto omkostninger</t>
  </si>
  <si>
    <t>Midttrafik</t>
  </si>
  <si>
    <t>Sydtrafik</t>
  </si>
  <si>
    <t>Antal rejser med Flextur og Plustur</t>
  </si>
  <si>
    <t>Økonomi af rejser på flextur og plustur</t>
  </si>
  <si>
    <t>År 2020</t>
  </si>
  <si>
    <t>Egenbetaling i alt</t>
  </si>
  <si>
    <t>FlexDK</t>
  </si>
  <si>
    <t>Direkte rejselængde i km - samlede tal fra FlexDK</t>
  </si>
  <si>
    <t>FynBus+Sydtrafik</t>
  </si>
  <si>
    <t>FynBus</t>
  </si>
  <si>
    <t>Handicap kørsel (inkl. demens)</t>
  </si>
  <si>
    <t>Åben flexrafik</t>
  </si>
  <si>
    <t>indgår under åben flextrafik</t>
  </si>
  <si>
    <t>Movia</t>
  </si>
  <si>
    <t>Flexhandicap</t>
  </si>
  <si>
    <t>Flexkommune</t>
  </si>
  <si>
    <t>Flexpatient</t>
  </si>
  <si>
    <t>Flextur</t>
  </si>
  <si>
    <t xml:space="preserve">Movia </t>
  </si>
  <si>
    <t>Flexrute - passagerer i stedet for ture</t>
  </si>
  <si>
    <t>Kommunal visiteret inkl Flexrute (Movia)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</si>
</sst>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#"/>
    <numFmt numFmtId="165" formatCode="&quot;kr &quot;#,##0;&quot;kr -&quot;#,##0"/>
    <numFmt numFmtId="166" formatCode="_-* #,##0_-;\-* #,##0_-;_-* &quot;-&quot;??_-;_-@_-"/>
    <numFmt numFmtId="167" formatCode="&quot;Kr. &quot;#,##0.00"/>
    <numFmt numFmtId="168" formatCode="&quot;Kr. &quot;#,##0"/>
    <numFmt numFmtId="169" formatCode="#,##0\ &quot;kr.&quot;"/>
    <numFmt numFmtId="170" formatCode="&quot;kr &quot;#,##0.000000;&quot;kr -&quot;#,##0.000000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</font>
    <font>
      <sz val="12"/>
      <color rgb="FF333333"/>
      <name val="Arial"/>
    </font>
    <font>
      <b/>
      <sz val="9"/>
      <color rgb="FF333333"/>
      <name val="Arial"/>
    </font>
    <font>
      <sz val="10"/>
      <color rgb="FF000000"/>
      <name val="Arial"/>
    </font>
    <font>
      <sz val="11"/>
      <color rgb="FF000000"/>
      <name val="Calibri"/>
      <family val="2"/>
    </font>
    <font>
      <i/>
      <sz val="9"/>
      <color rgb="FF333333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CAC9D9"/>
      </bottom>
      <diagonal/>
    </border>
    <border>
      <left/>
      <right style="thin">
        <color rgb="FFDDDDDD"/>
      </right>
      <top style="thin">
        <color rgb="FFDDDDDD"/>
      </top>
      <bottom style="thin">
        <color rgb="FFCAC9D9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CAC9D9"/>
      </bottom>
      <diagonal/>
    </border>
    <border>
      <left/>
      <right/>
      <top style="thin">
        <color rgb="FFDDDDDD"/>
      </top>
      <bottom style="thin">
        <color rgb="FFCAC9D9"/>
      </bottom>
      <diagonal/>
    </border>
    <border>
      <left style="thin">
        <color rgb="FFDDDDDD"/>
      </left>
      <right/>
      <top style="thin">
        <color rgb="FFCAC9D9"/>
      </top>
      <bottom style="thin">
        <color rgb="FFDDDDDD"/>
      </bottom>
      <diagonal/>
    </border>
    <border>
      <left/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4" borderId="9" xfId="0" applyNumberFormat="1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left"/>
    </xf>
    <xf numFmtId="1" fontId="2" fillId="4" borderId="10" xfId="0" applyNumberFormat="1" applyFont="1" applyFill="1" applyBorder="1" applyAlignment="1">
      <alignment horizontal="left"/>
    </xf>
    <xf numFmtId="3" fontId="2" fillId="4" borderId="11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right"/>
    </xf>
    <xf numFmtId="1" fontId="2" fillId="3" borderId="1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left"/>
    </xf>
    <xf numFmtId="3" fontId="2" fillId="3" borderId="10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/>
    </xf>
    <xf numFmtId="165" fontId="4" fillId="3" borderId="10" xfId="0" applyNumberFormat="1" applyFont="1" applyFill="1" applyBorder="1" applyAlignment="1">
      <alignment horizontal="right"/>
    </xf>
    <xf numFmtId="3" fontId="4" fillId="3" borderId="1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/>
    </xf>
    <xf numFmtId="1" fontId="4" fillId="3" borderId="10" xfId="0" applyNumberFormat="1" applyFont="1" applyFill="1" applyBorder="1" applyAlignment="1">
      <alignment horizontal="left"/>
    </xf>
    <xf numFmtId="3" fontId="2" fillId="5" borderId="11" xfId="0" applyNumberFormat="1" applyFont="1" applyFill="1" applyBorder="1" applyAlignment="1">
      <alignment horizontal="center"/>
    </xf>
    <xf numFmtId="0" fontId="0" fillId="0" borderId="2" xfId="0" applyBorder="1"/>
    <xf numFmtId="49" fontId="2" fillId="5" borderId="9" xfId="0" applyNumberFormat="1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left"/>
    </xf>
    <xf numFmtId="1" fontId="2" fillId="5" borderId="10" xfId="0" applyNumberFormat="1" applyFont="1" applyFill="1" applyBorder="1" applyAlignment="1">
      <alignment horizontal="left"/>
    </xf>
    <xf numFmtId="3" fontId="2" fillId="3" borderId="11" xfId="1" applyNumberFormat="1" applyFont="1" applyFill="1" applyBorder="1" applyAlignment="1">
      <alignment horizontal="center"/>
    </xf>
    <xf numFmtId="165" fontId="2" fillId="6" borderId="10" xfId="3" applyNumberFormat="1" applyFont="1" applyFill="1" applyBorder="1" applyAlignment="1">
      <alignment horizontal="right"/>
    </xf>
    <xf numFmtId="3" fontId="2" fillId="6" borderId="10" xfId="3" applyNumberFormat="1" applyFont="1" applyFill="1" applyBorder="1" applyAlignment="1">
      <alignment horizontal="right"/>
    </xf>
    <xf numFmtId="3" fontId="2" fillId="6" borderId="11" xfId="3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 vertical="center"/>
    </xf>
    <xf numFmtId="0" fontId="0" fillId="0" borderId="13" xfId="0" applyBorder="1"/>
    <xf numFmtId="1" fontId="0" fillId="0" borderId="13" xfId="0" applyNumberFormat="1" applyBorder="1"/>
    <xf numFmtId="3" fontId="0" fillId="0" borderId="1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44" fontId="2" fillId="3" borderId="15" xfId="2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1" fontId="2" fillId="3" borderId="16" xfId="0" applyNumberFormat="1" applyFont="1" applyFill="1" applyBorder="1" applyAlignment="1">
      <alignment horizontal="right"/>
    </xf>
    <xf numFmtId="44" fontId="4" fillId="3" borderId="17" xfId="2" applyFont="1" applyFill="1" applyBorder="1" applyAlignment="1">
      <alignment horizontal="right"/>
    </xf>
    <xf numFmtId="3" fontId="4" fillId="3" borderId="17" xfId="0" applyNumberFormat="1" applyFont="1" applyFill="1" applyBorder="1" applyAlignment="1">
      <alignment horizontal="right"/>
    </xf>
    <xf numFmtId="4" fontId="0" fillId="0" borderId="0" xfId="0" applyNumberFormat="1"/>
    <xf numFmtId="44" fontId="0" fillId="0" borderId="0" xfId="2" applyFont="1"/>
    <xf numFmtId="44" fontId="0" fillId="0" borderId="0" xfId="2" applyFont="1" applyAlignment="1">
      <alignment horizontal="center"/>
    </xf>
    <xf numFmtId="0" fontId="5" fillId="3" borderId="0" xfId="0" applyFont="1" applyFill="1" applyAlignment="1">
      <alignment horizontal="left"/>
    </xf>
    <xf numFmtId="49" fontId="6" fillId="3" borderId="18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left"/>
    </xf>
    <xf numFmtId="164" fontId="5" fillId="5" borderId="16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49" fontId="5" fillId="5" borderId="16" xfId="0" applyNumberFormat="1" applyFont="1" applyFill="1" applyBorder="1" applyAlignment="1">
      <alignment horizontal="left" vertical="center"/>
    </xf>
    <xf numFmtId="165" fontId="5" fillId="3" borderId="16" xfId="0" applyNumberFormat="1" applyFont="1" applyFill="1" applyBorder="1" applyAlignment="1">
      <alignment horizontal="right"/>
    </xf>
    <xf numFmtId="0" fontId="5" fillId="5" borderId="16" xfId="0" applyFont="1" applyFill="1" applyBorder="1" applyAlignment="1">
      <alignment horizontal="left" vertical="center"/>
    </xf>
    <xf numFmtId="49" fontId="7" fillId="5" borderId="17" xfId="0" applyNumberFormat="1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/>
    </xf>
    <xf numFmtId="3" fontId="7" fillId="3" borderId="17" xfId="0" applyNumberFormat="1" applyFont="1" applyFill="1" applyBorder="1" applyAlignment="1">
      <alignment horizontal="right"/>
    </xf>
    <xf numFmtId="167" fontId="7" fillId="3" borderId="17" xfId="0" applyNumberFormat="1" applyFont="1" applyFill="1" applyBorder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6" fontId="5" fillId="3" borderId="0" xfId="1" applyNumberFormat="1" applyFont="1" applyFill="1" applyAlignment="1">
      <alignment horizontal="left"/>
    </xf>
    <xf numFmtId="165" fontId="0" fillId="0" borderId="0" xfId="0" applyNumberFormat="1"/>
    <xf numFmtId="0" fontId="0" fillId="7" borderId="0" xfId="0" applyFill="1"/>
    <xf numFmtId="49" fontId="5" fillId="5" borderId="16" xfId="0" applyNumberFormat="1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right"/>
    </xf>
    <xf numFmtId="164" fontId="5" fillId="5" borderId="0" xfId="0" applyNumberFormat="1" applyFont="1" applyFill="1" applyBorder="1" applyAlignment="1">
      <alignment horizontal="right"/>
    </xf>
    <xf numFmtId="0" fontId="5" fillId="5" borderId="15" xfId="0" applyFont="1" applyFill="1" applyBorder="1" applyAlignment="1">
      <alignment horizontal="left" vertical="center"/>
    </xf>
    <xf numFmtId="49" fontId="5" fillId="5" borderId="15" xfId="0" applyNumberFormat="1" applyFont="1" applyFill="1" applyBorder="1" applyAlignment="1">
      <alignment horizontal="left" vertical="center"/>
    </xf>
    <xf numFmtId="164" fontId="5" fillId="5" borderId="15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left"/>
    </xf>
    <xf numFmtId="166" fontId="2" fillId="3" borderId="16" xfId="1" applyNumberFormat="1" applyFont="1" applyFill="1" applyBorder="1" applyAlignment="1">
      <alignment horizontal="right"/>
    </xf>
    <xf numFmtId="166" fontId="4" fillId="3" borderId="17" xfId="1" applyNumberFormat="1" applyFont="1" applyFill="1" applyBorder="1" applyAlignment="1">
      <alignment horizontal="right"/>
    </xf>
    <xf numFmtId="168" fontId="7" fillId="3" borderId="17" xfId="0" applyNumberFormat="1" applyFont="1" applyFill="1" applyBorder="1" applyAlignment="1">
      <alignment horizontal="right"/>
    </xf>
    <xf numFmtId="3" fontId="2" fillId="9" borderId="16" xfId="0" applyNumberFormat="1" applyFont="1" applyFill="1" applyBorder="1" applyAlignment="1">
      <alignment horizontal="right"/>
    </xf>
    <xf numFmtId="165" fontId="2" fillId="9" borderId="16" xfId="0" applyNumberFormat="1" applyFont="1" applyFill="1" applyBorder="1" applyAlignment="1">
      <alignment horizontal="right"/>
    </xf>
    <xf numFmtId="49" fontId="2" fillId="0" borderId="16" xfId="4" applyNumberFormat="1" applyFont="1" applyFill="1" applyBorder="1" applyAlignment="1">
      <alignment horizontal="left"/>
    </xf>
    <xf numFmtId="166" fontId="2" fillId="0" borderId="16" xfId="5" applyNumberFormat="1" applyFont="1" applyFill="1" applyBorder="1" applyAlignment="1">
      <alignment horizontal="right"/>
    </xf>
    <xf numFmtId="166" fontId="4" fillId="0" borderId="17" xfId="5" applyNumberFormat="1" applyFont="1" applyFill="1" applyBorder="1" applyAlignment="1">
      <alignment horizontal="right"/>
    </xf>
    <xf numFmtId="3" fontId="2" fillId="9" borderId="16" xfId="4" applyNumberFormat="1" applyFont="1" applyFill="1" applyBorder="1" applyAlignment="1">
      <alignment horizontal="right"/>
    </xf>
    <xf numFmtId="165" fontId="2" fillId="9" borderId="16" xfId="4" applyNumberFormat="1" applyFont="1" applyFill="1" applyBorder="1" applyAlignment="1">
      <alignment horizontal="right"/>
    </xf>
    <xf numFmtId="3" fontId="2" fillId="3" borderId="16" xfId="4" applyNumberFormat="1" applyFont="1" applyFill="1" applyBorder="1" applyAlignment="1">
      <alignment horizontal="right"/>
    </xf>
    <xf numFmtId="165" fontId="2" fillId="3" borderId="16" xfId="4" applyNumberFormat="1" applyFont="1" applyFill="1" applyBorder="1" applyAlignment="1">
      <alignment horizontal="right"/>
    </xf>
    <xf numFmtId="165" fontId="2" fillId="3" borderId="16" xfId="4" applyNumberFormat="1" applyFont="1" applyFill="1" applyBorder="1" applyAlignment="1">
      <alignment horizontal="right"/>
    </xf>
    <xf numFmtId="49" fontId="2" fillId="0" borderId="16" xfId="4" applyNumberFormat="1" applyFont="1" applyFill="1" applyBorder="1" applyAlignment="1">
      <alignment horizontal="left"/>
    </xf>
    <xf numFmtId="166" fontId="2" fillId="0" borderId="16" xfId="5" applyNumberFormat="1" applyFont="1" applyFill="1" applyBorder="1" applyAlignment="1">
      <alignment horizontal="right"/>
    </xf>
    <xf numFmtId="166" fontId="4" fillId="0" borderId="17" xfId="5" applyNumberFormat="1" applyFont="1" applyFill="1" applyBorder="1" applyAlignment="1">
      <alignment horizontal="right"/>
    </xf>
    <xf numFmtId="49" fontId="2" fillId="9" borderId="16" xfId="0" applyNumberFormat="1" applyFont="1" applyFill="1" applyBorder="1" applyAlignment="1">
      <alignment horizontal="left"/>
    </xf>
    <xf numFmtId="164" fontId="2" fillId="9" borderId="16" xfId="0" applyNumberFormat="1" applyFont="1" applyFill="1" applyBorder="1" applyAlignment="1">
      <alignment horizontal="right" vertical="center"/>
    </xf>
    <xf numFmtId="164" fontId="4" fillId="9" borderId="17" xfId="0" applyNumberFormat="1" applyFont="1" applyFill="1" applyBorder="1" applyAlignment="1">
      <alignment horizontal="right" vertical="center"/>
    </xf>
    <xf numFmtId="0" fontId="4" fillId="9" borderId="17" xfId="0" applyFont="1" applyFill="1" applyBorder="1" applyAlignment="1">
      <alignment horizontal="left"/>
    </xf>
    <xf numFmtId="165" fontId="4" fillId="9" borderId="17" xfId="0" applyNumberFormat="1" applyFont="1" applyFill="1" applyBorder="1" applyAlignment="1">
      <alignment horizontal="right"/>
    </xf>
    <xf numFmtId="166" fontId="4" fillId="9" borderId="17" xfId="1" applyNumberFormat="1" applyFont="1" applyFill="1" applyBorder="1" applyAlignment="1">
      <alignment horizontal="right"/>
    </xf>
    <xf numFmtId="164" fontId="2" fillId="9" borderId="0" xfId="0" applyNumberFormat="1" applyFont="1" applyFill="1" applyBorder="1" applyAlignment="1">
      <alignment horizontal="right" vertical="center"/>
    </xf>
    <xf numFmtId="49" fontId="2" fillId="9" borderId="16" xfId="4" applyNumberFormat="1" applyFont="1" applyFill="1" applyBorder="1" applyAlignment="1">
      <alignment horizontal="left"/>
    </xf>
    <xf numFmtId="164" fontId="2" fillId="9" borderId="16" xfId="4" applyNumberFormat="1" applyFont="1" applyFill="1" applyBorder="1" applyAlignment="1">
      <alignment horizontal="right" vertical="center"/>
    </xf>
    <xf numFmtId="0" fontId="2" fillId="9" borderId="16" xfId="4" applyFont="1" applyFill="1" applyBorder="1" applyAlignment="1">
      <alignment horizontal="right" vertical="center"/>
    </xf>
    <xf numFmtId="164" fontId="4" fillId="9" borderId="17" xfId="4" applyNumberFormat="1" applyFont="1" applyFill="1" applyBorder="1" applyAlignment="1">
      <alignment horizontal="right" vertical="center"/>
    </xf>
    <xf numFmtId="0" fontId="4" fillId="9" borderId="17" xfId="4" applyFont="1" applyFill="1" applyBorder="1" applyAlignment="1">
      <alignment horizontal="left"/>
    </xf>
    <xf numFmtId="165" fontId="4" fillId="9" borderId="17" xfId="4" applyNumberFormat="1" applyFont="1" applyFill="1" applyBorder="1" applyAlignment="1">
      <alignment horizontal="right"/>
    </xf>
    <xf numFmtId="166" fontId="4" fillId="9" borderId="17" xfId="5" applyNumberFormat="1" applyFont="1" applyFill="1" applyBorder="1" applyAlignment="1">
      <alignment horizontal="right"/>
    </xf>
    <xf numFmtId="0" fontId="2" fillId="9" borderId="0" xfId="4" applyFont="1" applyFill="1" applyBorder="1" applyAlignment="1">
      <alignment horizontal="right" vertical="center"/>
    </xf>
    <xf numFmtId="165" fontId="5" fillId="9" borderId="16" xfId="4" applyNumberFormat="1" applyFont="1" applyFill="1" applyBorder="1" applyAlignment="1">
      <alignment horizontal="right"/>
    </xf>
    <xf numFmtId="3" fontId="5" fillId="9" borderId="16" xfId="4" applyNumberFormat="1" applyFont="1" applyFill="1" applyBorder="1" applyAlignment="1">
      <alignment horizontal="right"/>
    </xf>
    <xf numFmtId="4" fontId="9" fillId="7" borderId="0" xfId="0" applyNumberFormat="1" applyFont="1" applyFill="1"/>
    <xf numFmtId="166" fontId="4" fillId="9" borderId="17" xfId="7" applyNumberFormat="1" applyFont="1" applyFill="1" applyBorder="1" applyAlignment="1">
      <alignment horizontal="right"/>
    </xf>
    <xf numFmtId="165" fontId="0" fillId="7" borderId="0" xfId="0" applyNumberFormat="1" applyFill="1"/>
    <xf numFmtId="3" fontId="5" fillId="8" borderId="16" xfId="0" applyNumberFormat="1" applyFont="1" applyFill="1" applyBorder="1" applyAlignment="1">
      <alignment horizontal="right"/>
    </xf>
    <xf numFmtId="165" fontId="5" fillId="3" borderId="16" xfId="0" applyNumberFormat="1" applyFont="1" applyFill="1" applyBorder="1" applyAlignment="1">
      <alignment horizontal="right"/>
    </xf>
    <xf numFmtId="169" fontId="5" fillId="9" borderId="16" xfId="4" applyNumberFormat="1" applyFont="1" applyFill="1" applyBorder="1" applyAlignment="1"/>
    <xf numFmtId="169" fontId="2" fillId="9" borderId="16" xfId="4" applyNumberFormat="1" applyFont="1" applyFill="1" applyBorder="1" applyAlignment="1"/>
    <xf numFmtId="3" fontId="2" fillId="9" borderId="16" xfId="4" applyNumberFormat="1" applyFont="1" applyFill="1" applyBorder="1" applyAlignment="1">
      <alignment horizontal="right"/>
    </xf>
    <xf numFmtId="49" fontId="2" fillId="0" borderId="16" xfId="4" applyNumberFormat="1" applyFont="1" applyBorder="1" applyAlignment="1">
      <alignment horizontal="left"/>
    </xf>
    <xf numFmtId="0" fontId="2" fillId="9" borderId="28" xfId="4" applyFont="1" applyFill="1" applyBorder="1" applyAlignment="1">
      <alignment horizontal="right" vertical="center"/>
    </xf>
    <xf numFmtId="49" fontId="5" fillId="10" borderId="29" xfId="0" applyNumberFormat="1" applyFont="1" applyFill="1" applyBorder="1" applyAlignment="1">
      <alignment horizontal="left"/>
    </xf>
    <xf numFmtId="0" fontId="5" fillId="10" borderId="29" xfId="0" applyFont="1" applyFill="1" applyBorder="1" applyAlignment="1">
      <alignment horizontal="right"/>
    </xf>
    <xf numFmtId="3" fontId="5" fillId="10" borderId="29" xfId="0" applyNumberFormat="1" applyFont="1" applyFill="1" applyBorder="1" applyAlignment="1">
      <alignment horizontal="right"/>
    </xf>
    <xf numFmtId="49" fontId="5" fillId="3" borderId="29" xfId="0" applyNumberFormat="1" applyFont="1" applyFill="1" applyBorder="1" applyAlignment="1">
      <alignment horizontal="left"/>
    </xf>
    <xf numFmtId="0" fontId="5" fillId="3" borderId="29" xfId="0" applyFont="1" applyFill="1" applyBorder="1" applyAlignment="1">
      <alignment horizontal="right"/>
    </xf>
    <xf numFmtId="3" fontId="5" fillId="3" borderId="29" xfId="0" applyNumberFormat="1" applyFont="1" applyFill="1" applyBorder="1" applyAlignment="1">
      <alignment horizontal="right"/>
    </xf>
    <xf numFmtId="49" fontId="5" fillId="3" borderId="30" xfId="0" applyNumberFormat="1" applyFont="1" applyFill="1" applyBorder="1" applyAlignment="1">
      <alignment horizontal="left" wrapText="1"/>
    </xf>
    <xf numFmtId="3" fontId="11" fillId="0" borderId="10" xfId="0" applyNumberFormat="1" applyFont="1" applyBorder="1"/>
    <xf numFmtId="0" fontId="5" fillId="3" borderId="30" xfId="0" applyFont="1" applyFill="1" applyBorder="1" applyAlignment="1">
      <alignment horizontal="right"/>
    </xf>
    <xf numFmtId="170" fontId="0" fillId="0" borderId="0" xfId="0" applyNumberFormat="1"/>
    <xf numFmtId="3" fontId="2" fillId="0" borderId="16" xfId="4" applyNumberFormat="1" applyFont="1" applyFill="1" applyBorder="1" applyAlignment="1">
      <alignment horizontal="right"/>
    </xf>
    <xf numFmtId="165" fontId="2" fillId="0" borderId="16" xfId="4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3" fontId="2" fillId="9" borderId="23" xfId="4" applyNumberFormat="1" applyFont="1" applyFill="1" applyBorder="1" applyAlignment="1">
      <alignment horizontal="center" vertical="center"/>
    </xf>
    <xf numFmtId="3" fontId="2" fillId="9" borderId="24" xfId="4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right"/>
    </xf>
    <xf numFmtId="166" fontId="5" fillId="3" borderId="16" xfId="1" applyNumberFormat="1" applyFont="1" applyFill="1" applyBorder="1" applyAlignment="1">
      <alignment horizontal="right"/>
    </xf>
    <xf numFmtId="49" fontId="5" fillId="5" borderId="16" xfId="0" applyNumberFormat="1" applyFont="1" applyFill="1" applyBorder="1" applyAlignment="1">
      <alignment horizontal="center" vertical="center"/>
    </xf>
    <xf numFmtId="166" fontId="2" fillId="0" borderId="16" xfId="5" applyNumberFormat="1" applyFont="1" applyFill="1" applyBorder="1" applyAlignment="1">
      <alignment horizontal="right"/>
    </xf>
    <xf numFmtId="165" fontId="2" fillId="0" borderId="16" xfId="4" applyNumberFormat="1" applyFont="1" applyFill="1" applyBorder="1" applyAlignment="1">
      <alignment horizontal="right"/>
    </xf>
    <xf numFmtId="166" fontId="2" fillId="9" borderId="16" xfId="5" applyNumberFormat="1" applyFont="1" applyFill="1" applyBorder="1" applyAlignment="1">
      <alignment horizontal="right"/>
    </xf>
    <xf numFmtId="165" fontId="2" fillId="9" borderId="16" xfId="4" applyNumberFormat="1" applyFont="1" applyFill="1" applyBorder="1" applyAlignment="1">
      <alignment horizontal="right"/>
    </xf>
    <xf numFmtId="166" fontId="5" fillId="8" borderId="19" xfId="1" applyNumberFormat="1" applyFont="1" applyFill="1" applyBorder="1" applyAlignment="1">
      <alignment horizontal="right"/>
    </xf>
    <xf numFmtId="166" fontId="5" fillId="8" borderId="20" xfId="1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  <xf numFmtId="166" fontId="5" fillId="3" borderId="19" xfId="1" applyNumberFormat="1" applyFont="1" applyFill="1" applyBorder="1" applyAlignment="1">
      <alignment horizontal="right"/>
    </xf>
    <xf numFmtId="166" fontId="5" fillId="3" borderId="20" xfId="1" applyNumberFormat="1" applyFont="1" applyFill="1" applyBorder="1" applyAlignment="1">
      <alignment horizontal="right"/>
    </xf>
    <xf numFmtId="166" fontId="5" fillId="3" borderId="21" xfId="1" applyNumberFormat="1" applyFont="1" applyFill="1" applyBorder="1" applyAlignment="1">
      <alignment horizontal="right"/>
    </xf>
    <xf numFmtId="166" fontId="5" fillId="3" borderId="22" xfId="1" applyNumberFormat="1" applyFont="1" applyFill="1" applyBorder="1" applyAlignment="1">
      <alignment horizontal="right"/>
    </xf>
    <xf numFmtId="165" fontId="5" fillId="3" borderId="21" xfId="0" applyNumberFormat="1" applyFont="1" applyFill="1" applyBorder="1" applyAlignment="1">
      <alignment horizontal="right"/>
    </xf>
    <xf numFmtId="165" fontId="5" fillId="3" borderId="22" xfId="0" applyNumberFormat="1" applyFont="1" applyFill="1" applyBorder="1" applyAlignment="1">
      <alignment horizontal="right"/>
    </xf>
    <xf numFmtId="166" fontId="7" fillId="3" borderId="17" xfId="1" applyNumberFormat="1" applyFont="1" applyFill="1" applyBorder="1" applyAlignment="1">
      <alignment horizontal="right"/>
    </xf>
    <xf numFmtId="168" fontId="7" fillId="3" borderId="17" xfId="0" applyNumberFormat="1" applyFont="1" applyFill="1" applyBorder="1" applyAlignment="1">
      <alignment horizontal="right"/>
    </xf>
    <xf numFmtId="166" fontId="7" fillId="3" borderId="26" xfId="1" applyNumberFormat="1" applyFont="1" applyFill="1" applyBorder="1" applyAlignment="1">
      <alignment horizontal="right"/>
    </xf>
    <xf numFmtId="166" fontId="7" fillId="3" borderId="27" xfId="1" applyNumberFormat="1" applyFont="1" applyFill="1" applyBorder="1" applyAlignment="1">
      <alignment horizontal="right"/>
    </xf>
    <xf numFmtId="49" fontId="5" fillId="5" borderId="16" xfId="0" applyNumberFormat="1" applyFont="1" applyFill="1" applyBorder="1" applyAlignment="1">
      <alignment horizontal="left"/>
    </xf>
    <xf numFmtId="166" fontId="7" fillId="3" borderId="0" xfId="1" applyNumberFormat="1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167" fontId="7" fillId="3" borderId="17" xfId="0" applyNumberFormat="1" applyFont="1" applyFill="1" applyBorder="1" applyAlignment="1">
      <alignment horizontal="right"/>
    </xf>
    <xf numFmtId="166" fontId="2" fillId="9" borderId="16" xfId="1" applyNumberFormat="1" applyFont="1" applyFill="1" applyBorder="1" applyAlignment="1">
      <alignment horizontal="right"/>
    </xf>
    <xf numFmtId="165" fontId="2" fillId="9" borderId="16" xfId="0" applyNumberFormat="1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/>
    </xf>
    <xf numFmtId="166" fontId="2" fillId="3" borderId="16" xfId="5" applyNumberFormat="1" applyFont="1" applyFill="1" applyBorder="1" applyAlignment="1">
      <alignment horizontal="right"/>
    </xf>
    <xf numFmtId="165" fontId="2" fillId="3" borderId="16" xfId="4" applyNumberFormat="1" applyFont="1" applyFill="1" applyBorder="1" applyAlignment="1">
      <alignment horizontal="right"/>
    </xf>
    <xf numFmtId="3" fontId="10" fillId="8" borderId="21" xfId="0" applyNumberFormat="1" applyFont="1" applyFill="1" applyBorder="1" applyAlignment="1">
      <alignment horizontal="center"/>
    </xf>
    <xf numFmtId="3" fontId="10" fillId="8" borderId="25" xfId="0" applyNumberFormat="1" applyFont="1" applyFill="1" applyBorder="1" applyAlignment="1">
      <alignment horizontal="center"/>
    </xf>
    <xf numFmtId="3" fontId="10" fillId="8" borderId="22" xfId="0" applyNumberFormat="1" applyFont="1" applyFill="1" applyBorder="1" applyAlignment="1">
      <alignment horizontal="center"/>
    </xf>
  </cellXfs>
  <cellStyles count="12">
    <cellStyle name="Bemærk!" xfId="3" builtinId="10"/>
    <cellStyle name="Komma" xfId="1" builtinId="3"/>
    <cellStyle name="Komma 2" xfId="5" xr:uid="{C06F2AE4-946A-49E9-8854-14D988DC5E44}"/>
    <cellStyle name="Komma 2 2" xfId="10" xr:uid="{16C035F6-5833-4782-AE9F-8F94CE1BC04C}"/>
    <cellStyle name="Komma 3" xfId="6" xr:uid="{A87F4C8E-0A72-4907-A569-4AD631738E35}"/>
    <cellStyle name="Komma 3 2" xfId="11" xr:uid="{35B71051-C38C-4F8B-8623-3756F0D671F4}"/>
    <cellStyle name="Komma 4" xfId="7" xr:uid="{05966126-8B53-49D7-A4AD-D43A1413B4F3}"/>
    <cellStyle name="Komma 5" xfId="8" xr:uid="{4C785FC1-9EB4-4799-886F-CBD58EAE78C4}"/>
    <cellStyle name="Normal" xfId="0" builtinId="0"/>
    <cellStyle name="Normal 2" xfId="4" xr:uid="{4FFE3E1D-E274-41AF-882A-31B621A00928}"/>
    <cellStyle name="Valuta" xfId="2" builtinId="4"/>
    <cellStyle name="Valuta 2" xfId="9" xr:uid="{756BEB22-B759-40B2-B57C-230EB8D2B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'Antal rejser pr rejsetype'!$I$51</c:f>
              <c:strCache>
                <c:ptCount val="1"/>
                <c:pt idx="0">
                  <c:v>Åben flextrafik inkl. Plus</c:v>
                </c:pt>
              </c:strCache>
            </c:strRef>
          </c:tx>
          <c:spPr>
            <a:solidFill>
              <a:srgbClr val="FFB61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'Antal rejser pr rejsetype'!$J$50:$L$50</c:f>
              <c:numCache>
                <c:formatCode>General</c:formatCode>
                <c:ptCount val="3"/>
                <c:pt idx="0" formatCode="0">
                  <c:v>2015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'Antal rejser pr rejsetype'!$J$51:$L$51</c:f>
              <c:numCache>
                <c:formatCode>"kr "#,##0;"kr -"#,##0</c:formatCode>
                <c:ptCount val="3"/>
                <c:pt idx="0">
                  <c:v>99</c:v>
                </c:pt>
                <c:pt idx="1">
                  <c:v>128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4-48B7-92C2-DFD63C5FB079}"/>
            </c:ext>
          </c:extLst>
        </c:ser>
        <c:ser>
          <c:idx val="1"/>
          <c:order val="1"/>
          <c:tx>
            <c:strRef>
              <c:f>'Antal rejser pr rejsetype'!$I$52</c:f>
              <c:strCache>
                <c:ptCount val="1"/>
                <c:pt idx="0">
                  <c:v>Handicap kørsel</c:v>
                </c:pt>
              </c:strCache>
            </c:strRef>
          </c:tx>
          <c:spPr>
            <a:solidFill>
              <a:srgbClr val="BFC3C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'Antal rejser pr rejsetype'!$J$50:$L$50</c:f>
              <c:numCache>
                <c:formatCode>General</c:formatCode>
                <c:ptCount val="3"/>
                <c:pt idx="0" formatCode="0">
                  <c:v>2015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'Antal rejser pr rejsetype'!$J$52:$L$52</c:f>
              <c:numCache>
                <c:formatCode>"kr "#,##0;"kr -"#,##0</c:formatCode>
                <c:ptCount val="3"/>
                <c:pt idx="0">
                  <c:v>211</c:v>
                </c:pt>
                <c:pt idx="1">
                  <c:v>290</c:v>
                </c:pt>
                <c:pt idx="2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4-48B7-92C2-DFD63C5FB079}"/>
            </c:ext>
          </c:extLst>
        </c:ser>
        <c:ser>
          <c:idx val="2"/>
          <c:order val="2"/>
          <c:tx>
            <c:strRef>
              <c:f>'Antal rejser pr rejsetype'!$I$53</c:f>
              <c:strCache>
                <c:ptCount val="1"/>
                <c:pt idx="0">
                  <c:v>Kommunal visiteret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'Antal rejser pr rejsetype'!$J$50:$L$50</c:f>
              <c:numCache>
                <c:formatCode>General</c:formatCode>
                <c:ptCount val="3"/>
                <c:pt idx="0" formatCode="0">
                  <c:v>2015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'Antal rejser pr rejsetype'!$J$53:$L$53</c:f>
              <c:numCache>
                <c:formatCode>"kr "#,##0;"kr -"#,##0</c:formatCode>
                <c:ptCount val="3"/>
                <c:pt idx="0">
                  <c:v>477</c:v>
                </c:pt>
                <c:pt idx="1">
                  <c:v>515</c:v>
                </c:pt>
                <c:pt idx="2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4-48B7-92C2-DFD63C5FB079}"/>
            </c:ext>
          </c:extLst>
        </c:ser>
        <c:ser>
          <c:idx val="3"/>
          <c:order val="3"/>
          <c:tx>
            <c:strRef>
              <c:f>'Antal rejser pr rejsetype'!$I$54</c:f>
              <c:strCache>
                <c:ptCount val="1"/>
                <c:pt idx="0">
                  <c:v>Patientbefordring</c:v>
                </c:pt>
              </c:strCache>
            </c:strRef>
          </c:tx>
          <c:spPr>
            <a:solidFill>
              <a:srgbClr val="BCB29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'Antal rejser pr rejsetype'!$J$50:$L$50</c:f>
              <c:numCache>
                <c:formatCode>General</c:formatCode>
                <c:ptCount val="3"/>
                <c:pt idx="0" formatCode="0">
                  <c:v>2015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'Antal rejser pr rejsetype'!$J$54:$L$54</c:f>
              <c:numCache>
                <c:formatCode>"kr "#,##0;"kr -"#,##0</c:formatCode>
                <c:ptCount val="3"/>
                <c:pt idx="0">
                  <c:v>497</c:v>
                </c:pt>
                <c:pt idx="1">
                  <c:v>529</c:v>
                </c:pt>
                <c:pt idx="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14-48B7-92C2-DFD63C5FB0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7739343"/>
        <c:axId val="896621695"/>
      </c:barChart>
      <c:catAx>
        <c:axId val="8977393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21695"/>
        <c:crosses val="autoZero"/>
        <c:auto val="1"/>
        <c:lblAlgn val="ctr"/>
        <c:lblOffset val="100"/>
        <c:noMultiLvlLbl val="0"/>
      </c:catAx>
      <c:valAx>
        <c:axId val="896621695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 &quot;#,##0;&quot;kr -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773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56</xdr:row>
      <xdr:rowOff>41910</xdr:rowOff>
    </xdr:from>
    <xdr:to>
      <xdr:col>12</xdr:col>
      <xdr:colOff>220980</xdr:colOff>
      <xdr:row>72</xdr:row>
      <xdr:rowOff>102870</xdr:rowOff>
    </xdr:to>
    <xdr:graphicFrame macro="">
      <xdr:nvGraphicFramePr>
        <xdr:cNvPr id="3" name="Diagram 2" descr="&lt;?xml version=&quot;1.0&quot; encoding=&quot;utf-16&quot;?&gt;&#10;&lt;ChartInfo xmlns:xsd=&quot;http://www.w3.org/2001/XMLSchema&quot; xmlns:xsi=&quot;http://www.w3.org/2001/XMLSchema-instance&quot;&gt;&#10;  &lt;SubtitleFontSize&gt;-1&lt;/SubtitleFontSize&gt;&#10;  &lt;FunctionHistory&gt;&#10;    &lt;Item&gt;&#10;      &lt;Key&gt;&#10;        &lt;int&gt;-1&lt;/int&gt;&#10;      &lt;/Key&gt;&#10;      &lt;Value&gt;&#10;        &lt;Cmd case=&quot;copy_fill&quot; input=&quot;@templ&quot; hc-path=&quot;C:\ProgramData\OfficeExtensions\Content\CorporateCharts\Movia&quot; IsRe=&quot;1&quot; /&gt;&#10;      &lt;/Value&gt;&#10;    &lt;/Item&gt;&#10;  &lt;/FunctionHistory&gt;&#10;  &lt;TypeSet&gt;false&lt;/TypeSet&gt;&#10;  &lt;ChartType&gt;0&lt;/ChartType&gt;&#10;&lt;/ChartInfo&gt;">
          <a:extLst>
            <a:ext uri="{FF2B5EF4-FFF2-40B4-BE49-F238E27FC236}">
              <a16:creationId xmlns:a16="http://schemas.microsoft.com/office/drawing/2014/main" id="{670AE5CC-5EE2-4892-A4A3-E9966F525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B1" zoomScaleNormal="100" workbookViewId="0">
      <selection activeCell="D41" sqref="D41"/>
    </sheetView>
  </sheetViews>
  <sheetFormatPr defaultRowHeight="13.2" x14ac:dyDescent="0.25"/>
  <cols>
    <col min="1" max="2" width="10.6640625" customWidth="1"/>
    <col min="3" max="3" width="32.109375" bestFit="1" customWidth="1"/>
    <col min="4" max="4" width="17" customWidth="1"/>
    <col min="5" max="5" width="13.5546875" customWidth="1"/>
    <col min="6" max="6" width="12.109375" style="43" customWidth="1"/>
    <col min="7" max="7" width="20.44140625" style="42" customWidth="1"/>
    <col min="8" max="8" width="17.33203125" style="51" customWidth="1"/>
    <col min="9" max="9" width="12.44140625" style="43" bestFit="1" customWidth="1"/>
    <col min="10" max="10" width="16.6640625" style="43" bestFit="1" customWidth="1"/>
    <col min="11" max="11" width="19.44140625" style="50" bestFit="1" customWidth="1"/>
    <col min="12" max="12" width="17" customWidth="1"/>
    <col min="13" max="13" width="23.33203125" customWidth="1"/>
    <col min="14" max="14" width="17" customWidth="1"/>
    <col min="15" max="15" width="14.6640625" customWidth="1"/>
    <col min="16" max="16" width="11.44140625" bestFit="1" customWidth="1"/>
    <col min="17" max="17" width="22.33203125" customWidth="1"/>
    <col min="18" max="18" width="4.6640625" customWidth="1"/>
  </cols>
  <sheetData>
    <row r="1" spans="1:17" s="6" customFormat="1" x14ac:dyDescent="0.25">
      <c r="A1" s="1"/>
      <c r="B1" s="2"/>
      <c r="C1" s="3"/>
      <c r="D1" s="3"/>
      <c r="E1" s="3"/>
      <c r="F1" s="4"/>
      <c r="G1" s="5"/>
      <c r="H1" s="44"/>
      <c r="I1" s="45"/>
      <c r="J1" s="45"/>
      <c r="K1" s="46"/>
      <c r="L1"/>
      <c r="M1" s="47"/>
      <c r="N1"/>
      <c r="O1"/>
      <c r="P1"/>
      <c r="Q1"/>
    </row>
    <row r="2" spans="1:17" s="6" customFormat="1" ht="20.399999999999999" customHeight="1" x14ac:dyDescent="0.25">
      <c r="A2" s="1"/>
      <c r="B2" s="138" t="s">
        <v>0</v>
      </c>
      <c r="C2" s="139"/>
      <c r="D2" s="139"/>
      <c r="E2" s="139"/>
      <c r="F2" s="139"/>
      <c r="G2" s="140"/>
      <c r="H2" s="48"/>
      <c r="I2" s="49"/>
      <c r="J2" s="49"/>
      <c r="K2" s="50"/>
      <c r="L2"/>
      <c r="M2" s="47"/>
      <c r="N2"/>
      <c r="O2"/>
      <c r="P2"/>
      <c r="Q2"/>
    </row>
    <row r="3" spans="1:17" s="6" customFormat="1" ht="20.399999999999999" customHeight="1" x14ac:dyDescent="0.25">
      <c r="A3" s="1"/>
      <c r="B3" s="138"/>
      <c r="C3" s="139"/>
      <c r="D3" s="139"/>
      <c r="E3" s="139"/>
      <c r="F3" s="139"/>
      <c r="G3" s="140"/>
      <c r="H3" s="51"/>
      <c r="I3" s="43" t="s">
        <v>22</v>
      </c>
      <c r="J3" s="43"/>
      <c r="K3" s="50"/>
      <c r="L3"/>
      <c r="M3" s="47"/>
      <c r="N3"/>
      <c r="O3"/>
      <c r="P3"/>
      <c r="Q3"/>
    </row>
    <row r="4" spans="1:17" s="6" customFormat="1" x14ac:dyDescent="0.25">
      <c r="A4" s="1"/>
      <c r="B4" s="9"/>
      <c r="C4" s="10"/>
      <c r="D4" s="10"/>
      <c r="E4" s="10"/>
      <c r="F4" s="11"/>
      <c r="G4" s="12"/>
      <c r="H4" s="52"/>
      <c r="I4" s="97" t="s">
        <v>26</v>
      </c>
      <c r="J4" s="97" t="s">
        <v>2</v>
      </c>
      <c r="K4" s="97" t="s">
        <v>3</v>
      </c>
      <c r="L4" s="97" t="s">
        <v>27</v>
      </c>
      <c r="M4" s="97" t="s">
        <v>5</v>
      </c>
      <c r="N4" s="80" t="s">
        <v>29</v>
      </c>
      <c r="O4"/>
      <c r="P4"/>
      <c r="Q4"/>
    </row>
    <row r="5" spans="1:17" s="6" customFormat="1" x14ac:dyDescent="0.25">
      <c r="A5" s="1"/>
      <c r="B5" s="9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51"/>
      <c r="I5" s="98" t="s">
        <v>22</v>
      </c>
      <c r="J5" s="97" t="s">
        <v>18</v>
      </c>
      <c r="K5" s="84">
        <f>13191643-K9+4492947+(47689+1525518)+3590</f>
        <v>18985460</v>
      </c>
      <c r="L5" s="84">
        <f>5935934-L9+242898+1525518</f>
        <v>7652408</v>
      </c>
      <c r="M5" s="84">
        <f>104195-M9+25589+14811+14</f>
        <v>142567</v>
      </c>
      <c r="N5" s="81">
        <v>5999350</v>
      </c>
      <c r="O5"/>
      <c r="P5"/>
      <c r="Q5"/>
    </row>
    <row r="6" spans="1:17" s="6" customFormat="1" x14ac:dyDescent="0.25">
      <c r="A6" s="1"/>
      <c r="B6" s="13">
        <v>2015</v>
      </c>
      <c r="C6" s="14" t="s">
        <v>7</v>
      </c>
      <c r="D6" s="15">
        <v>98799783.489999995</v>
      </c>
      <c r="E6" s="15">
        <v>30399256</v>
      </c>
      <c r="F6" s="16">
        <v>759364</v>
      </c>
      <c r="G6" s="17">
        <v>5825179</v>
      </c>
      <c r="H6" s="51"/>
      <c r="I6" s="98" t="s">
        <v>22</v>
      </c>
      <c r="J6" s="97" t="s">
        <v>8</v>
      </c>
      <c r="K6" s="84">
        <v>39791608</v>
      </c>
      <c r="L6" s="84">
        <v>7341114</v>
      </c>
      <c r="M6" s="84">
        <v>161197</v>
      </c>
      <c r="N6" s="81">
        <v>10511118</v>
      </c>
      <c r="O6"/>
      <c r="P6"/>
      <c r="Q6"/>
    </row>
    <row r="7" spans="1:17" s="6" customFormat="1" x14ac:dyDescent="0.25">
      <c r="A7" s="1"/>
      <c r="B7" s="20"/>
      <c r="C7" s="14" t="s">
        <v>8</v>
      </c>
      <c r="D7" s="15">
        <v>210571401.59999999</v>
      </c>
      <c r="E7" s="15">
        <v>42028974</v>
      </c>
      <c r="F7" s="16">
        <v>846736</v>
      </c>
      <c r="G7" s="17">
        <v>11006211</v>
      </c>
      <c r="H7" s="51"/>
      <c r="I7" s="98" t="s">
        <v>22</v>
      </c>
      <c r="J7" s="97" t="s">
        <v>9</v>
      </c>
      <c r="K7" s="84">
        <v>27566709</v>
      </c>
      <c r="L7" s="85">
        <v>9960</v>
      </c>
      <c r="M7" s="84">
        <v>151161</v>
      </c>
      <c r="N7" s="81">
        <v>16294291</v>
      </c>
      <c r="O7"/>
      <c r="P7"/>
      <c r="Q7"/>
    </row>
    <row r="8" spans="1:17" s="6" customFormat="1" x14ac:dyDescent="0.25">
      <c r="A8" s="1"/>
      <c r="B8" s="20"/>
      <c r="C8" s="14" t="s">
        <v>9</v>
      </c>
      <c r="D8" s="15">
        <v>476522942.16000003</v>
      </c>
      <c r="E8" s="15">
        <v>521445</v>
      </c>
      <c r="F8" s="16">
        <v>3529032</v>
      </c>
      <c r="G8" s="17">
        <v>40180658</v>
      </c>
      <c r="H8" s="51"/>
      <c r="I8" s="98" t="s">
        <v>22</v>
      </c>
      <c r="J8" s="97" t="s">
        <v>10</v>
      </c>
      <c r="K8" s="84">
        <v>126726500</v>
      </c>
      <c r="L8" s="85"/>
      <c r="M8" s="84">
        <v>391244</v>
      </c>
      <c r="N8" s="81">
        <v>55741050</v>
      </c>
      <c r="O8"/>
      <c r="P8"/>
      <c r="Q8"/>
    </row>
    <row r="9" spans="1:17" s="6" customFormat="1" x14ac:dyDescent="0.25">
      <c r="A9" s="1"/>
      <c r="B9" s="20"/>
      <c r="C9" s="14" t="s">
        <v>10</v>
      </c>
      <c r="D9" s="15">
        <v>497312219.44999999</v>
      </c>
      <c r="E9" s="15">
        <v>78</v>
      </c>
      <c r="F9" s="16">
        <v>1750309</v>
      </c>
      <c r="G9" s="17">
        <v>58202049</v>
      </c>
      <c r="H9" s="51"/>
      <c r="I9" s="98" t="s">
        <v>22</v>
      </c>
      <c r="J9" s="97" t="s">
        <v>19</v>
      </c>
      <c r="K9" s="84">
        <f>51942+223985</f>
        <v>275927</v>
      </c>
      <c r="L9" s="84">
        <v>51942</v>
      </c>
      <c r="M9" s="84">
        <v>2042</v>
      </c>
      <c r="N9" s="81">
        <v>143987</v>
      </c>
      <c r="O9"/>
      <c r="P9"/>
      <c r="Q9"/>
    </row>
    <row r="10" spans="1:17" s="6" customFormat="1" x14ac:dyDescent="0.25">
      <c r="A10" s="1"/>
      <c r="B10" s="21">
        <v>2015</v>
      </c>
      <c r="C10" s="22"/>
      <c r="D10" s="23">
        <v>1283206346.7</v>
      </c>
      <c r="E10" s="23">
        <v>72949753</v>
      </c>
      <c r="F10" s="73">
        <v>6885441</v>
      </c>
      <c r="G10" s="24">
        <f>SUM(G6:G9)</f>
        <v>115214097</v>
      </c>
      <c r="H10" s="51"/>
      <c r="I10" s="99">
        <v>2020</v>
      </c>
      <c r="J10" s="100"/>
      <c r="K10" s="101">
        <f>SUM(K5:K9)</f>
        <v>213346204</v>
      </c>
      <c r="L10" s="102">
        <f>SUM(L5:L9)</f>
        <v>15055424</v>
      </c>
      <c r="M10" s="101">
        <f>SUM(M5:M9)</f>
        <v>848211</v>
      </c>
      <c r="N10" s="82">
        <v>88689796</v>
      </c>
      <c r="O10"/>
      <c r="P10"/>
      <c r="Q10"/>
    </row>
    <row r="11" spans="1:17" s="6" customFormat="1" x14ac:dyDescent="0.25">
      <c r="A11" s="1"/>
      <c r="B11" s="25"/>
      <c r="C11" s="26"/>
      <c r="D11" s="26"/>
      <c r="E11" s="26"/>
      <c r="F11" s="27"/>
      <c r="G11" s="24"/>
      <c r="H11" s="51"/>
      <c r="I11"/>
      <c r="J11"/>
      <c r="K11"/>
      <c r="L11"/>
      <c r="M11"/>
      <c r="N11"/>
      <c r="O11"/>
      <c r="P11"/>
      <c r="Q11"/>
    </row>
    <row r="12" spans="1:17" s="6" customFormat="1" x14ac:dyDescent="0.25">
      <c r="A12" s="1"/>
      <c r="B12" s="9" t="s">
        <v>1</v>
      </c>
      <c r="C12" s="10" t="s">
        <v>2</v>
      </c>
      <c r="D12" s="10" t="s">
        <v>3</v>
      </c>
      <c r="E12" s="10" t="s">
        <v>4</v>
      </c>
      <c r="F12" s="11" t="s">
        <v>5</v>
      </c>
      <c r="G12" s="12" t="s">
        <v>6</v>
      </c>
      <c r="H12" s="51"/>
      <c r="I12" s="103" t="s">
        <v>23</v>
      </c>
      <c r="J12" s="71"/>
      <c r="K12" s="71"/>
      <c r="L12" s="71"/>
      <c r="M12" s="71"/>
      <c r="N12"/>
      <c r="O12"/>
      <c r="P12"/>
      <c r="Q12"/>
    </row>
    <row r="13" spans="1:17" s="6" customFormat="1" x14ac:dyDescent="0.25">
      <c r="A13" s="1"/>
      <c r="B13" s="13">
        <v>2016</v>
      </c>
      <c r="C13" s="14" t="s">
        <v>7</v>
      </c>
      <c r="D13" s="15">
        <v>112652753.88</v>
      </c>
      <c r="E13" s="15">
        <v>36904901</v>
      </c>
      <c r="F13" s="16">
        <v>872344</v>
      </c>
      <c r="G13" s="17">
        <v>7151188</v>
      </c>
      <c r="H13" s="51"/>
      <c r="I13" s="104" t="s">
        <v>1</v>
      </c>
      <c r="J13" s="104" t="s">
        <v>2</v>
      </c>
      <c r="K13" s="104" t="s">
        <v>3</v>
      </c>
      <c r="L13" s="104" t="s">
        <v>27</v>
      </c>
      <c r="M13" s="104" t="s">
        <v>5</v>
      </c>
      <c r="N13" s="86" t="s">
        <v>6</v>
      </c>
      <c r="O13"/>
      <c r="P13"/>
      <c r="Q13"/>
    </row>
    <row r="14" spans="1:17" s="6" customFormat="1" x14ac:dyDescent="0.25">
      <c r="A14" s="1"/>
      <c r="B14" s="20"/>
      <c r="C14" s="14" t="s">
        <v>8</v>
      </c>
      <c r="D14" s="15">
        <v>224869845.78999999</v>
      </c>
      <c r="E14" s="15">
        <v>45750951</v>
      </c>
      <c r="F14" s="16">
        <v>932318</v>
      </c>
      <c r="G14" s="17">
        <v>11899143</v>
      </c>
      <c r="H14" s="51"/>
      <c r="I14" s="105">
        <v>2020</v>
      </c>
      <c r="J14" s="104" t="s">
        <v>18</v>
      </c>
      <c r="K14" s="89">
        <v>17253111</v>
      </c>
      <c r="L14" s="89">
        <v>7087553</v>
      </c>
      <c r="M14" s="89">
        <v>115704</v>
      </c>
      <c r="N14" s="87" t="s">
        <v>28</v>
      </c>
      <c r="O14"/>
      <c r="P14"/>
      <c r="Q14"/>
    </row>
    <row r="15" spans="1:17" s="6" customFormat="1" x14ac:dyDescent="0.25">
      <c r="A15" s="1"/>
      <c r="B15" s="20"/>
      <c r="C15" s="14" t="s">
        <v>9</v>
      </c>
      <c r="D15" s="15">
        <v>526045597</v>
      </c>
      <c r="E15" s="15">
        <v>542589</v>
      </c>
      <c r="F15" s="16">
        <v>3797574</v>
      </c>
      <c r="G15" s="17">
        <v>42631599</v>
      </c>
      <c r="H15" s="51"/>
      <c r="I15" s="106" t="s">
        <v>23</v>
      </c>
      <c r="J15" s="104" t="s">
        <v>8</v>
      </c>
      <c r="K15" s="89">
        <v>28907415.07</v>
      </c>
      <c r="L15" s="89">
        <v>6135487</v>
      </c>
      <c r="M15" s="89">
        <v>108191</v>
      </c>
      <c r="N15" s="87" t="s">
        <v>28</v>
      </c>
      <c r="O15"/>
      <c r="P15"/>
      <c r="Q15"/>
    </row>
    <row r="16" spans="1:17" s="6" customFormat="1" x14ac:dyDescent="0.25">
      <c r="A16" s="1"/>
      <c r="B16" s="20"/>
      <c r="C16" s="14" t="s">
        <v>10</v>
      </c>
      <c r="D16" s="15">
        <v>503747131.06</v>
      </c>
      <c r="E16" s="15">
        <v>100</v>
      </c>
      <c r="F16" s="16">
        <v>1764781</v>
      </c>
      <c r="G16" s="17">
        <v>58853697</v>
      </c>
      <c r="H16" s="51"/>
      <c r="I16" s="106" t="s">
        <v>23</v>
      </c>
      <c r="J16" s="104" t="s">
        <v>9</v>
      </c>
      <c r="K16" s="89">
        <v>16061252.199999997</v>
      </c>
      <c r="L16" s="90"/>
      <c r="M16" s="89">
        <v>108890</v>
      </c>
      <c r="N16" s="87" t="s">
        <v>28</v>
      </c>
      <c r="O16"/>
      <c r="P16"/>
      <c r="Q16"/>
    </row>
    <row r="17" spans="1:14" x14ac:dyDescent="0.25">
      <c r="A17" s="29"/>
      <c r="B17" s="21">
        <v>2016</v>
      </c>
      <c r="C17" s="22"/>
      <c r="D17" s="23">
        <v>1367315327.73</v>
      </c>
      <c r="E17" s="23">
        <v>83198541</v>
      </c>
      <c r="F17" s="73">
        <v>7367017</v>
      </c>
      <c r="G17" s="24">
        <f>SUM(G13:G16)</f>
        <v>120535627</v>
      </c>
      <c r="I17" s="106" t="s">
        <v>30</v>
      </c>
      <c r="J17" s="104" t="s">
        <v>10</v>
      </c>
      <c r="K17" s="89">
        <v>172824729.91999999</v>
      </c>
      <c r="L17" s="90"/>
      <c r="M17" s="89">
        <v>498273</v>
      </c>
      <c r="N17" s="87" t="s">
        <v>28</v>
      </c>
    </row>
    <row r="18" spans="1:14" x14ac:dyDescent="0.25">
      <c r="A18" s="29"/>
      <c r="B18" s="25"/>
      <c r="C18" s="26"/>
      <c r="D18" s="26"/>
      <c r="E18" s="26"/>
      <c r="F18" s="27"/>
      <c r="G18" s="24"/>
      <c r="I18" s="106" t="s">
        <v>23</v>
      </c>
      <c r="J18" s="104" t="s">
        <v>19</v>
      </c>
      <c r="K18" s="89">
        <v>407175.74</v>
      </c>
      <c r="L18" s="89">
        <v>50160</v>
      </c>
      <c r="M18" s="89">
        <v>1907</v>
      </c>
      <c r="N18" s="87" t="s">
        <v>28</v>
      </c>
    </row>
    <row r="19" spans="1:14" x14ac:dyDescent="0.25">
      <c r="A19" s="29"/>
      <c r="B19" s="30" t="s">
        <v>1</v>
      </c>
      <c r="C19" s="31" t="s">
        <v>2</v>
      </c>
      <c r="D19" s="31" t="s">
        <v>3</v>
      </c>
      <c r="E19" s="31" t="s">
        <v>4</v>
      </c>
      <c r="F19" s="32" t="s">
        <v>5</v>
      </c>
      <c r="G19" s="12" t="s">
        <v>6</v>
      </c>
      <c r="I19" s="107">
        <v>2020</v>
      </c>
      <c r="J19" s="108"/>
      <c r="K19" s="109">
        <v>235453683.93000001</v>
      </c>
      <c r="L19" s="110">
        <v>13273200</v>
      </c>
      <c r="M19" s="109">
        <v>832965</v>
      </c>
      <c r="N19" s="88"/>
    </row>
    <row r="20" spans="1:14" x14ac:dyDescent="0.25">
      <c r="A20" s="29"/>
      <c r="B20" s="13">
        <v>2017</v>
      </c>
      <c r="C20" s="14" t="s">
        <v>7</v>
      </c>
      <c r="D20" s="15">
        <v>114733449.90000001</v>
      </c>
      <c r="E20" s="15">
        <v>40346107</v>
      </c>
      <c r="F20" s="16">
        <v>911219</v>
      </c>
      <c r="G20" s="17">
        <v>7679879</v>
      </c>
      <c r="I20"/>
      <c r="J20"/>
      <c r="K20"/>
    </row>
    <row r="21" spans="1:14" x14ac:dyDescent="0.25">
      <c r="A21" s="29"/>
      <c r="B21" s="20"/>
      <c r="C21" s="14" t="s">
        <v>8</v>
      </c>
      <c r="D21" s="15">
        <v>233423719.37</v>
      </c>
      <c r="E21" s="15">
        <v>48576250</v>
      </c>
      <c r="F21" s="16">
        <v>1001870</v>
      </c>
      <c r="G21" s="17">
        <v>12486650</v>
      </c>
      <c r="I21" s="111" t="s">
        <v>16</v>
      </c>
      <c r="J21" s="71"/>
      <c r="K21" s="71"/>
      <c r="L21" s="71"/>
      <c r="M21" s="71"/>
    </row>
    <row r="22" spans="1:14" x14ac:dyDescent="0.25">
      <c r="A22" s="29"/>
      <c r="B22" s="20"/>
      <c r="C22" s="14" t="s">
        <v>9</v>
      </c>
      <c r="D22" s="15">
        <v>503673391.50999898</v>
      </c>
      <c r="E22" s="15">
        <v>439173</v>
      </c>
      <c r="F22" s="16">
        <v>3704030</v>
      </c>
      <c r="G22" s="17">
        <v>41434215</v>
      </c>
      <c r="I22" s="104" t="s">
        <v>1</v>
      </c>
      <c r="J22" s="104" t="s">
        <v>2</v>
      </c>
      <c r="K22" s="104" t="s">
        <v>3</v>
      </c>
      <c r="L22" s="104" t="s">
        <v>27</v>
      </c>
      <c r="M22" s="104" t="s">
        <v>5</v>
      </c>
      <c r="N22" s="94" t="s">
        <v>6</v>
      </c>
    </row>
    <row r="23" spans="1:14" ht="14.4" x14ac:dyDescent="0.3">
      <c r="A23" s="29"/>
      <c r="B23" s="20"/>
      <c r="C23" s="14" t="s">
        <v>10</v>
      </c>
      <c r="D23" s="15">
        <v>506231747.32999998</v>
      </c>
      <c r="E23" s="15">
        <v>1732</v>
      </c>
      <c r="F23" s="16">
        <v>1786257</v>
      </c>
      <c r="G23" s="17">
        <v>60772586</v>
      </c>
      <c r="I23" s="105">
        <v>2020</v>
      </c>
      <c r="J23" s="104" t="s">
        <v>18</v>
      </c>
      <c r="K23" s="119">
        <v>8653791.6600000001</v>
      </c>
      <c r="L23" s="114">
        <v>3572808.57</v>
      </c>
      <c r="M23" s="113">
        <v>56911</v>
      </c>
      <c r="N23" s="95" t="s">
        <v>28</v>
      </c>
    </row>
    <row r="24" spans="1:14" ht="14.4" x14ac:dyDescent="0.3">
      <c r="A24" s="29"/>
      <c r="B24" s="21">
        <v>2017</v>
      </c>
      <c r="C24" s="22"/>
      <c r="D24" s="23">
        <v>1358062308.1099989</v>
      </c>
      <c r="E24" s="23">
        <v>89363262</v>
      </c>
      <c r="F24" s="73">
        <v>7403376</v>
      </c>
      <c r="G24" s="24">
        <f>SUM(G20:G23)</f>
        <v>122373330</v>
      </c>
      <c r="I24" s="106" t="s">
        <v>16</v>
      </c>
      <c r="J24" s="104" t="s">
        <v>8</v>
      </c>
      <c r="K24" s="120">
        <v>17831498.690000001</v>
      </c>
      <c r="L24" s="114">
        <v>3463062.03</v>
      </c>
      <c r="M24" s="121">
        <v>60494</v>
      </c>
      <c r="N24" s="95" t="s">
        <v>28</v>
      </c>
    </row>
    <row r="25" spans="1:14" x14ac:dyDescent="0.25">
      <c r="A25" s="29"/>
      <c r="B25" s="25"/>
      <c r="C25" s="26"/>
      <c r="D25" s="26"/>
      <c r="E25" s="26"/>
      <c r="F25" s="27"/>
      <c r="G25" s="24"/>
      <c r="I25" s="106" t="s">
        <v>16</v>
      </c>
      <c r="J25" s="104" t="s">
        <v>9</v>
      </c>
      <c r="K25" s="120">
        <v>137786249.03000003</v>
      </c>
      <c r="L25" s="90"/>
      <c r="M25" s="121">
        <v>874621</v>
      </c>
      <c r="N25" s="95" t="s">
        <v>28</v>
      </c>
    </row>
    <row r="26" spans="1:14" x14ac:dyDescent="0.25">
      <c r="A26" s="29"/>
      <c r="B26" s="30" t="s">
        <v>1</v>
      </c>
      <c r="C26" s="31" t="s">
        <v>2</v>
      </c>
      <c r="D26" s="31" t="s">
        <v>3</v>
      </c>
      <c r="E26" s="31" t="s">
        <v>4</v>
      </c>
      <c r="F26" s="32" t="s">
        <v>5</v>
      </c>
      <c r="G26" s="12" t="s">
        <v>6</v>
      </c>
      <c r="I26" s="106" t="s">
        <v>16</v>
      </c>
      <c r="J26" s="104" t="s">
        <v>10</v>
      </c>
      <c r="K26" s="120">
        <v>89240161.870000005</v>
      </c>
      <c r="L26" s="90"/>
      <c r="M26" s="121">
        <v>209820</v>
      </c>
      <c r="N26" s="95" t="s">
        <v>28</v>
      </c>
    </row>
    <row r="27" spans="1:14" ht="14.4" x14ac:dyDescent="0.3">
      <c r="A27" s="29"/>
      <c r="B27" s="13">
        <v>2018</v>
      </c>
      <c r="C27" s="14" t="s">
        <v>7</v>
      </c>
      <c r="D27" s="15">
        <v>123630993.01000001</v>
      </c>
      <c r="E27" s="15">
        <v>43690471</v>
      </c>
      <c r="F27" s="16">
        <v>967884</v>
      </c>
      <c r="G27" s="17">
        <v>8367973</v>
      </c>
      <c r="I27" s="106" t="s">
        <v>16</v>
      </c>
      <c r="J27" s="104" t="s">
        <v>19</v>
      </c>
      <c r="K27" s="112">
        <v>1071060.8999999999</v>
      </c>
      <c r="L27" s="114">
        <v>110087</v>
      </c>
      <c r="M27" s="113">
        <v>6321</v>
      </c>
      <c r="N27" s="95" t="s">
        <v>28</v>
      </c>
    </row>
    <row r="28" spans="1:14" x14ac:dyDescent="0.25">
      <c r="A28" s="29"/>
      <c r="B28" s="20"/>
      <c r="C28" s="14" t="s">
        <v>8</v>
      </c>
      <c r="D28" s="15">
        <v>261493403.30000001</v>
      </c>
      <c r="E28" s="15">
        <v>52285214</v>
      </c>
      <c r="F28" s="16">
        <v>1076508</v>
      </c>
      <c r="G28" s="17">
        <v>13384059</v>
      </c>
      <c r="I28" s="107">
        <v>2020</v>
      </c>
      <c r="J28" s="108"/>
      <c r="K28" s="109">
        <f>SUM(K23:K27)</f>
        <v>254582762.15000004</v>
      </c>
      <c r="L28" s="110">
        <f>SUM(L23:L27)</f>
        <v>7145957.5999999996</v>
      </c>
      <c r="M28" s="109">
        <f>SUM(M23:M27)</f>
        <v>1208167</v>
      </c>
      <c r="N28" s="96"/>
    </row>
    <row r="29" spans="1:14" x14ac:dyDescent="0.25">
      <c r="A29" s="29"/>
      <c r="B29" s="20"/>
      <c r="C29" s="14" t="s">
        <v>9</v>
      </c>
      <c r="D29" s="15">
        <v>499338483.13</v>
      </c>
      <c r="E29" s="15">
        <v>422637</v>
      </c>
      <c r="F29" s="16">
        <v>3456995</v>
      </c>
      <c r="G29" s="17">
        <v>39088459</v>
      </c>
      <c r="I29"/>
      <c r="J29"/>
      <c r="K29"/>
    </row>
    <row r="30" spans="1:14" x14ac:dyDescent="0.25">
      <c r="A30" s="29"/>
      <c r="B30" s="20"/>
      <c r="C30" s="14" t="s">
        <v>10</v>
      </c>
      <c r="D30" s="15">
        <v>538439150.25</v>
      </c>
      <c r="E30" s="15">
        <v>753</v>
      </c>
      <c r="F30" s="16">
        <v>1798528</v>
      </c>
      <c r="G30" s="17">
        <v>61882600</v>
      </c>
      <c r="I30" s="111" t="s">
        <v>31</v>
      </c>
      <c r="J30"/>
      <c r="K30"/>
    </row>
    <row r="31" spans="1:14" x14ac:dyDescent="0.25">
      <c r="A31" s="29"/>
      <c r="B31" s="21">
        <v>2018</v>
      </c>
      <c r="C31" s="22"/>
      <c r="D31" s="23">
        <v>1422902029.6900001</v>
      </c>
      <c r="E31" s="23">
        <v>96399075</v>
      </c>
      <c r="F31" s="73">
        <v>7299915</v>
      </c>
      <c r="G31" s="24">
        <f>SUM(G27:G30)</f>
        <v>122723091</v>
      </c>
      <c r="I31" s="104" t="s">
        <v>1</v>
      </c>
      <c r="J31" s="104" t="s">
        <v>2</v>
      </c>
      <c r="K31" s="104" t="s">
        <v>3</v>
      </c>
      <c r="L31" s="104" t="s">
        <v>27</v>
      </c>
      <c r="M31" s="104" t="s">
        <v>5</v>
      </c>
    </row>
    <row r="32" spans="1:14" x14ac:dyDescent="0.25">
      <c r="A32" s="29"/>
      <c r="B32" s="8"/>
      <c r="C32" s="7"/>
      <c r="D32" s="7"/>
      <c r="E32" s="7"/>
      <c r="F32" s="18"/>
      <c r="G32" s="17"/>
      <c r="I32" s="106" t="s">
        <v>31</v>
      </c>
      <c r="J32" s="104" t="s">
        <v>32</v>
      </c>
      <c r="K32" s="89">
        <v>19806869.170000002</v>
      </c>
      <c r="L32" s="89">
        <v>4578501</v>
      </c>
      <c r="M32" s="89">
        <v>92834</v>
      </c>
    </row>
    <row r="33" spans="1:14" x14ac:dyDescent="0.25">
      <c r="A33" s="29"/>
      <c r="B33" s="30" t="s">
        <v>1</v>
      </c>
      <c r="C33" s="31" t="s">
        <v>2</v>
      </c>
      <c r="D33" s="31" t="s">
        <v>3</v>
      </c>
      <c r="E33" s="31" t="s">
        <v>4</v>
      </c>
      <c r="F33" s="31" t="s">
        <v>5</v>
      </c>
      <c r="G33" s="28" t="s">
        <v>6</v>
      </c>
      <c r="I33" s="106" t="s">
        <v>31</v>
      </c>
      <c r="J33" s="104" t="s">
        <v>9</v>
      </c>
      <c r="K33" s="89">
        <v>27645098.033706762</v>
      </c>
      <c r="L33" s="89">
        <v>145250</v>
      </c>
      <c r="M33" s="89">
        <v>141485</v>
      </c>
    </row>
    <row r="34" spans="1:14" x14ac:dyDescent="0.25">
      <c r="A34" s="29"/>
      <c r="B34" s="13">
        <v>2019</v>
      </c>
      <c r="C34" s="14" t="s">
        <v>7</v>
      </c>
      <c r="D34" s="15">
        <v>127515715.35000001</v>
      </c>
      <c r="E34" s="15">
        <v>46001526</v>
      </c>
      <c r="F34" s="19">
        <v>977721</v>
      </c>
      <c r="G34" s="33">
        <v>8527538</v>
      </c>
      <c r="I34" s="106" t="s">
        <v>31</v>
      </c>
      <c r="J34" s="104" t="s">
        <v>10</v>
      </c>
      <c r="K34" s="89"/>
      <c r="L34" s="89"/>
      <c r="M34" s="89"/>
    </row>
    <row r="35" spans="1:14" x14ac:dyDescent="0.25">
      <c r="A35" s="29"/>
      <c r="B35" s="20"/>
      <c r="C35" s="14" t="s">
        <v>8</v>
      </c>
      <c r="D35" s="15">
        <v>289885298.33999902</v>
      </c>
      <c r="E35" s="15">
        <v>59209240</v>
      </c>
      <c r="F35" s="19">
        <v>1191312</v>
      </c>
      <c r="G35" s="33">
        <v>14631672</v>
      </c>
      <c r="I35" s="106" t="s">
        <v>31</v>
      </c>
      <c r="J35" s="104" t="s">
        <v>33</v>
      </c>
      <c r="K35" s="120">
        <v>7405690.2000000002</v>
      </c>
      <c r="L35" s="141">
        <v>2571185.4</v>
      </c>
      <c r="M35" s="141">
        <v>73515</v>
      </c>
    </row>
    <row r="36" spans="1:14" x14ac:dyDescent="0.25">
      <c r="A36" s="29"/>
      <c r="B36" s="20"/>
      <c r="C36" s="14" t="s">
        <v>9</v>
      </c>
      <c r="D36" s="34">
        <v>515361534</v>
      </c>
      <c r="E36" s="34">
        <v>350738</v>
      </c>
      <c r="F36" s="35">
        <v>3434139</v>
      </c>
      <c r="G36" s="36">
        <v>39010751</v>
      </c>
      <c r="I36" s="106" t="s">
        <v>31</v>
      </c>
      <c r="J36" s="104" t="s">
        <v>19</v>
      </c>
      <c r="K36" s="120"/>
      <c r="L36" s="142"/>
      <c r="M36" s="142"/>
    </row>
    <row r="37" spans="1:14" x14ac:dyDescent="0.25">
      <c r="A37" s="29"/>
      <c r="B37" s="20"/>
      <c r="C37" s="14" t="s">
        <v>10</v>
      </c>
      <c r="D37" s="15">
        <v>528786107.77999097</v>
      </c>
      <c r="E37" s="15">
        <v>352</v>
      </c>
      <c r="F37" s="19">
        <v>1774904</v>
      </c>
      <c r="G37" s="33">
        <v>61277743</v>
      </c>
      <c r="I37" s="107">
        <v>2020</v>
      </c>
      <c r="J37" s="108"/>
      <c r="K37" s="109">
        <v>54857657.403706767</v>
      </c>
      <c r="L37" s="109">
        <v>7294936.4000000004</v>
      </c>
      <c r="M37" s="115">
        <v>307834</v>
      </c>
    </row>
    <row r="38" spans="1:14" x14ac:dyDescent="0.25">
      <c r="A38" s="29"/>
      <c r="B38" s="21">
        <v>2019</v>
      </c>
      <c r="C38" s="22"/>
      <c r="D38" s="23">
        <f>SUM(D34:D37)</f>
        <v>1461548655.46999</v>
      </c>
      <c r="E38" s="23">
        <f t="shared" ref="E38:F38" si="0">SUM(E34:E37)</f>
        <v>105561856</v>
      </c>
      <c r="F38" s="37">
        <f t="shared" si="0"/>
        <v>7378076</v>
      </c>
      <c r="G38" s="24">
        <v>123447704</v>
      </c>
      <c r="I38" s="71"/>
      <c r="J38" s="71"/>
      <c r="K38" s="71"/>
      <c r="L38" s="71"/>
      <c r="M38" s="116"/>
    </row>
    <row r="39" spans="1:14" ht="13.8" thickBot="1" x14ac:dyDescent="0.3">
      <c r="A39" s="29"/>
      <c r="B39" s="8"/>
      <c r="C39" s="39"/>
      <c r="D39" s="39"/>
      <c r="E39" s="39"/>
      <c r="F39" s="40"/>
      <c r="G39" s="41"/>
      <c r="I39"/>
      <c r="J39"/>
      <c r="K39"/>
      <c r="M39" s="70"/>
    </row>
    <row r="40" spans="1:14" x14ac:dyDescent="0.25">
      <c r="B40" s="30" t="s">
        <v>1</v>
      </c>
      <c r="C40" s="31" t="s">
        <v>2</v>
      </c>
      <c r="D40" s="31" t="s">
        <v>3</v>
      </c>
      <c r="E40" s="31" t="s">
        <v>4</v>
      </c>
      <c r="F40" s="31" t="s">
        <v>5</v>
      </c>
      <c r="G40" s="28" t="s">
        <v>6</v>
      </c>
      <c r="I40">
        <v>2020</v>
      </c>
      <c r="J40" s="104" t="s">
        <v>2</v>
      </c>
      <c r="K40" s="104" t="s">
        <v>3</v>
      </c>
      <c r="L40" s="104" t="s">
        <v>27</v>
      </c>
      <c r="M40" s="104" t="s">
        <v>5</v>
      </c>
      <c r="N40" s="122" t="s">
        <v>6</v>
      </c>
    </row>
    <row r="41" spans="1:14" x14ac:dyDescent="0.25">
      <c r="B41" s="13">
        <v>2020</v>
      </c>
      <c r="C41" s="14" t="s">
        <v>7</v>
      </c>
      <c r="D41" s="15">
        <f>K5+K9+K14+K18+K23+K27+K35+K44+K45</f>
        <v>93181824.860000014</v>
      </c>
      <c r="E41" s="15">
        <f>L5+L9+L14+L18+L23+L27+L35+L44+L45</f>
        <v>32399245.969999999</v>
      </c>
      <c r="F41" s="19">
        <f>M5+M9+M14+M18+M23+M27+M35+M44+M45</f>
        <v>657857</v>
      </c>
      <c r="G41" s="33">
        <f>N5+N9</f>
        <v>6143337</v>
      </c>
      <c r="I41" s="123" t="s">
        <v>35</v>
      </c>
      <c r="J41" s="124" t="s">
        <v>36</v>
      </c>
      <c r="K41" s="125">
        <v>117926810.36</v>
      </c>
      <c r="L41" s="125">
        <v>21678025</v>
      </c>
      <c r="M41" s="126">
        <v>457248</v>
      </c>
      <c r="N41" s="125">
        <v>6002550</v>
      </c>
    </row>
    <row r="42" spans="1:14" x14ac:dyDescent="0.25">
      <c r="B42" s="20"/>
      <c r="C42" s="14" t="s">
        <v>8</v>
      </c>
      <c r="D42" s="15">
        <f t="shared" ref="D42:F42" si="1">K6+K15+K24+K32+K41</f>
        <v>224264201.28999999</v>
      </c>
      <c r="E42" s="15">
        <f t="shared" si="1"/>
        <v>43196189.030000001</v>
      </c>
      <c r="F42" s="19">
        <f t="shared" si="1"/>
        <v>879964</v>
      </c>
      <c r="G42" s="33">
        <f>N6</f>
        <v>10511118</v>
      </c>
      <c r="I42" s="123" t="s">
        <v>35</v>
      </c>
      <c r="J42" s="127" t="s">
        <v>37</v>
      </c>
      <c r="K42" s="128">
        <v>41463504.360000104</v>
      </c>
      <c r="L42" s="128">
        <v>0</v>
      </c>
      <c r="M42" s="129">
        <v>232862</v>
      </c>
      <c r="N42" s="128">
        <v>2015411</v>
      </c>
    </row>
    <row r="43" spans="1:14" x14ac:dyDescent="0.25">
      <c r="B43" s="20"/>
      <c r="C43" s="14" t="s">
        <v>42</v>
      </c>
      <c r="D43" s="34">
        <f>K7+K16+K25+K33+K42+K46</f>
        <v>480530010.34281135</v>
      </c>
      <c r="E43" s="34">
        <f>L7+L16+L25+L33+L42+L46</f>
        <v>155210</v>
      </c>
      <c r="F43" s="35">
        <f>M7+M16+M25+M33+M42+M46</f>
        <v>3026048</v>
      </c>
      <c r="G43" s="36">
        <f>N7+N46</f>
        <v>34498639</v>
      </c>
      <c r="I43" s="123" t="s">
        <v>35</v>
      </c>
      <c r="J43" s="124" t="s">
        <v>38</v>
      </c>
      <c r="K43" s="125">
        <v>160990767.959999</v>
      </c>
      <c r="L43" s="125">
        <v>0</v>
      </c>
      <c r="M43" s="126">
        <v>497802</v>
      </c>
      <c r="N43" s="125">
        <v>16706129</v>
      </c>
    </row>
    <row r="44" spans="1:14" x14ac:dyDescent="0.25">
      <c r="B44" s="20"/>
      <c r="C44" s="14" t="s">
        <v>10</v>
      </c>
      <c r="D44" s="15">
        <f>K8+K17+K26+K34+K43</f>
        <v>549782159.74999893</v>
      </c>
      <c r="E44" s="15">
        <v>0</v>
      </c>
      <c r="F44" s="19">
        <f>M8+M17+M26+M34+M43</f>
        <v>1597139</v>
      </c>
      <c r="G44" s="33">
        <f>N8</f>
        <v>55741050</v>
      </c>
      <c r="I44" s="123" t="s">
        <v>35</v>
      </c>
      <c r="J44" s="127" t="s">
        <v>39</v>
      </c>
      <c r="K44" s="128">
        <v>38041423.630000003</v>
      </c>
      <c r="L44" s="128">
        <v>11131755</v>
      </c>
      <c r="M44" s="129">
        <v>251944</v>
      </c>
      <c r="N44" s="128">
        <v>2304839</v>
      </c>
    </row>
    <row r="45" spans="1:14" ht="13.8" thickBot="1" x14ac:dyDescent="0.3">
      <c r="B45" s="38">
        <v>2020</v>
      </c>
      <c r="C45" s="22"/>
      <c r="D45" s="23">
        <f>SUM(D41:D44)</f>
        <v>1347758196.2428102</v>
      </c>
      <c r="E45" s="23">
        <f t="shared" ref="E45:F45" si="2">SUM(E41:E44)</f>
        <v>75750645</v>
      </c>
      <c r="F45" s="37">
        <f t="shared" si="2"/>
        <v>6161008</v>
      </c>
      <c r="G45" s="24">
        <f>SUM(G41:G44)</f>
        <v>106894144</v>
      </c>
      <c r="I45" s="123" t="s">
        <v>35</v>
      </c>
      <c r="J45" s="127" t="s">
        <v>19</v>
      </c>
      <c r="K45" s="128">
        <v>1088184.73</v>
      </c>
      <c r="L45" s="128">
        <v>171347</v>
      </c>
      <c r="M45" s="129">
        <v>6946</v>
      </c>
      <c r="N45" s="128">
        <v>57564</v>
      </c>
    </row>
    <row r="46" spans="1:14" ht="23.4" x14ac:dyDescent="0.25">
      <c r="B46" t="s">
        <v>11</v>
      </c>
      <c r="I46" s="123" t="s">
        <v>40</v>
      </c>
      <c r="J46" s="130" t="s">
        <v>41</v>
      </c>
      <c r="K46" s="131">
        <v>230007197.71910447</v>
      </c>
      <c r="L46" s="132">
        <v>0</v>
      </c>
      <c r="M46" s="131">
        <v>1517029</v>
      </c>
      <c r="N46" s="128">
        <f>M46*12</f>
        <v>18204348</v>
      </c>
    </row>
    <row r="47" spans="1:14" x14ac:dyDescent="0.25">
      <c r="B47" t="s">
        <v>12</v>
      </c>
    </row>
    <row r="50" spans="9:12" x14ac:dyDescent="0.25">
      <c r="J50" s="43">
        <v>2015</v>
      </c>
      <c r="K50">
        <v>2019</v>
      </c>
      <c r="L50">
        <v>2020</v>
      </c>
    </row>
    <row r="51" spans="9:12" x14ac:dyDescent="0.25">
      <c r="I51" s="14" t="s">
        <v>7</v>
      </c>
      <c r="J51" s="15">
        <v>99</v>
      </c>
      <c r="K51" s="15">
        <v>128</v>
      </c>
      <c r="L51" s="70">
        <v>93</v>
      </c>
    </row>
    <row r="52" spans="9:12" x14ac:dyDescent="0.25">
      <c r="I52" s="14" t="s">
        <v>8</v>
      </c>
      <c r="J52" s="15">
        <v>211</v>
      </c>
      <c r="K52" s="15">
        <v>290</v>
      </c>
      <c r="L52" s="70">
        <v>224</v>
      </c>
    </row>
    <row r="53" spans="9:12" x14ac:dyDescent="0.25">
      <c r="I53" s="14" t="s">
        <v>9</v>
      </c>
      <c r="J53" s="15">
        <v>477</v>
      </c>
      <c r="K53" s="34">
        <v>515</v>
      </c>
      <c r="L53" s="70">
        <v>481</v>
      </c>
    </row>
    <row r="54" spans="9:12" x14ac:dyDescent="0.25">
      <c r="I54" s="14" t="s">
        <v>10</v>
      </c>
      <c r="J54" s="15">
        <v>497</v>
      </c>
      <c r="K54" s="15">
        <v>529</v>
      </c>
      <c r="L54" s="70">
        <v>550</v>
      </c>
    </row>
    <row r="55" spans="9:12" x14ac:dyDescent="0.25">
      <c r="I55" s="22"/>
      <c r="J55" s="23"/>
      <c r="K55" s="23"/>
      <c r="L55" s="70"/>
    </row>
  </sheetData>
  <mergeCells count="4">
    <mergeCell ref="B2:G2"/>
    <mergeCell ref="B3:G3"/>
    <mergeCell ref="L35:L36"/>
    <mergeCell ref="M35:M36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"/>
  <sheetViews>
    <sheetView topLeftCell="A70" workbookViewId="0">
      <selection activeCell="H59" sqref="H59"/>
    </sheetView>
  </sheetViews>
  <sheetFormatPr defaultRowHeight="13.2" x14ac:dyDescent="0.25"/>
  <cols>
    <col min="8" max="8" width="17.5546875" customWidth="1"/>
    <col min="11" max="11" width="20.44140625" customWidth="1"/>
    <col min="13" max="13" width="3.33203125" customWidth="1"/>
    <col min="14" max="14" width="19.44140625" customWidth="1"/>
    <col min="18" max="18" width="9.5546875" customWidth="1"/>
    <col min="20" max="20" width="16.6640625" customWidth="1"/>
    <col min="23" max="23" width="16.6640625" customWidth="1"/>
  </cols>
  <sheetData>
    <row r="1" spans="1:15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15" x14ac:dyDescent="0.25">
      <c r="A2" s="53"/>
      <c r="B2" s="54" t="s">
        <v>24</v>
      </c>
      <c r="C2" s="54"/>
      <c r="D2" s="54"/>
      <c r="E2" s="53"/>
      <c r="F2" s="53"/>
      <c r="G2" s="53"/>
      <c r="H2" s="53"/>
      <c r="I2" s="53"/>
      <c r="J2" s="53"/>
      <c r="K2" s="53"/>
      <c r="L2" s="53"/>
    </row>
    <row r="3" spans="1: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x14ac:dyDescent="0.25">
      <c r="A4" s="53"/>
      <c r="B4" s="53"/>
      <c r="C4" s="72"/>
      <c r="D4" s="55" t="s">
        <v>13</v>
      </c>
      <c r="E4" s="145" t="s">
        <v>14</v>
      </c>
      <c r="F4" s="145"/>
      <c r="G4" s="145" t="s">
        <v>15</v>
      </c>
      <c r="H4" s="145"/>
      <c r="I4" s="145" t="s">
        <v>16</v>
      </c>
      <c r="J4" s="145"/>
      <c r="K4" s="145" t="s">
        <v>17</v>
      </c>
      <c r="L4" s="145"/>
      <c r="M4" s="53"/>
    </row>
    <row r="5" spans="1:15" x14ac:dyDescent="0.25">
      <c r="A5" s="53"/>
      <c r="B5" s="53"/>
      <c r="C5" s="56" t="s">
        <v>18</v>
      </c>
      <c r="D5" t="s">
        <v>19</v>
      </c>
      <c r="E5" s="56" t="s">
        <v>18</v>
      </c>
      <c r="F5" s="56" t="s">
        <v>19</v>
      </c>
      <c r="G5" s="56" t="s">
        <v>18</v>
      </c>
      <c r="H5" s="56" t="s">
        <v>19</v>
      </c>
      <c r="I5" s="56" t="s">
        <v>18</v>
      </c>
      <c r="J5" s="56" t="s">
        <v>19</v>
      </c>
      <c r="K5" s="56" t="s">
        <v>18</v>
      </c>
      <c r="L5" s="56" t="s">
        <v>19</v>
      </c>
      <c r="M5" s="53"/>
    </row>
    <row r="6" spans="1:15" x14ac:dyDescent="0.25">
      <c r="A6" s="53"/>
      <c r="B6" s="57">
        <v>2015</v>
      </c>
      <c r="C6" s="58">
        <v>125630</v>
      </c>
      <c r="E6" s="58">
        <v>115068</v>
      </c>
      <c r="F6" s="58"/>
      <c r="G6" s="58">
        <v>346456</v>
      </c>
      <c r="H6" s="58"/>
      <c r="I6" s="58">
        <v>89747</v>
      </c>
      <c r="J6" s="58"/>
      <c r="K6" s="58">
        <v>82921</v>
      </c>
      <c r="L6" s="58"/>
      <c r="M6" s="53"/>
    </row>
    <row r="7" spans="1:15" x14ac:dyDescent="0.25">
      <c r="A7" s="53"/>
      <c r="B7" s="57">
        <v>2016</v>
      </c>
      <c r="C7" s="58">
        <v>150007</v>
      </c>
      <c r="E7" s="58">
        <v>157848</v>
      </c>
      <c r="F7" s="58"/>
      <c r="G7" s="58">
        <v>352663</v>
      </c>
      <c r="H7" s="58"/>
      <c r="I7" s="58">
        <v>100505</v>
      </c>
      <c r="J7" s="58">
        <v>33</v>
      </c>
      <c r="K7" s="58">
        <v>112069</v>
      </c>
      <c r="L7" s="58"/>
      <c r="M7" s="53"/>
    </row>
    <row r="8" spans="1:15" x14ac:dyDescent="0.25">
      <c r="A8" s="53"/>
      <c r="B8" s="57">
        <v>2017</v>
      </c>
      <c r="C8" s="58">
        <v>146591</v>
      </c>
      <c r="E8" s="58">
        <v>168555</v>
      </c>
      <c r="F8" s="58"/>
      <c r="G8" s="58">
        <v>352162</v>
      </c>
      <c r="H8" s="58"/>
      <c r="I8" s="58">
        <v>102877</v>
      </c>
      <c r="J8" s="58">
        <v>236</v>
      </c>
      <c r="K8" s="58">
        <v>140798</v>
      </c>
      <c r="L8" s="58"/>
      <c r="M8" s="53"/>
    </row>
    <row r="9" spans="1:15" x14ac:dyDescent="0.25">
      <c r="A9" s="53"/>
      <c r="B9" s="57">
        <v>2018</v>
      </c>
      <c r="C9" s="58">
        <v>144972</v>
      </c>
      <c r="E9" s="58">
        <v>179163</v>
      </c>
      <c r="F9" s="58">
        <v>13</v>
      </c>
      <c r="G9" s="58">
        <v>371666</v>
      </c>
      <c r="H9" s="58">
        <v>302</v>
      </c>
      <c r="I9" s="58">
        <v>101694</v>
      </c>
      <c r="J9" s="58">
        <v>1830</v>
      </c>
      <c r="K9" s="58">
        <v>168209</v>
      </c>
      <c r="L9" s="58">
        <v>41</v>
      </c>
      <c r="M9" s="53"/>
    </row>
    <row r="10" spans="1:15" x14ac:dyDescent="0.25">
      <c r="A10" s="53"/>
      <c r="B10" s="57">
        <v>2019</v>
      </c>
      <c r="C10" s="58">
        <v>123072</v>
      </c>
      <c r="D10" s="58"/>
      <c r="E10" s="58">
        <v>195484</v>
      </c>
      <c r="F10" s="58">
        <v>72</v>
      </c>
      <c r="G10" s="58">
        <v>394993</v>
      </c>
      <c r="H10" s="58">
        <v>2293</v>
      </c>
      <c r="I10" s="58">
        <v>85747</v>
      </c>
      <c r="J10" s="58">
        <v>7011</v>
      </c>
      <c r="K10" s="58">
        <v>168612</v>
      </c>
      <c r="L10" s="58">
        <v>437</v>
      </c>
      <c r="M10" s="53"/>
    </row>
    <row r="11" spans="1:15" x14ac:dyDescent="0.25">
      <c r="A11" s="53"/>
      <c r="B11" s="74">
        <v>2020</v>
      </c>
      <c r="C11" s="58">
        <v>73515</v>
      </c>
      <c r="D11" s="117"/>
      <c r="E11" s="58">
        <f>E30</f>
        <v>142567</v>
      </c>
      <c r="F11" s="58">
        <f>E33</f>
        <v>2042</v>
      </c>
      <c r="G11" s="58">
        <v>251944</v>
      </c>
      <c r="H11" s="58">
        <v>6946</v>
      </c>
      <c r="I11" s="58">
        <f>E52</f>
        <v>56911</v>
      </c>
      <c r="J11" s="58">
        <f>E57</f>
        <v>6321</v>
      </c>
      <c r="K11" s="58">
        <f>E65</f>
        <v>115704</v>
      </c>
      <c r="L11" s="58">
        <f>E68</f>
        <v>1907</v>
      </c>
      <c r="M11" s="53"/>
    </row>
    <row r="12" spans="1:1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5" ht="15" x14ac:dyDescent="0.25">
      <c r="A13" s="53"/>
      <c r="B13" s="54" t="s">
        <v>25</v>
      </c>
      <c r="C13" s="54"/>
      <c r="D13" s="54"/>
      <c r="E13" s="53"/>
      <c r="F13" s="53"/>
      <c r="G13" s="53"/>
      <c r="H13" s="53"/>
      <c r="I13" s="53"/>
      <c r="J13" s="53"/>
      <c r="K13" s="53"/>
      <c r="L13" s="53"/>
      <c r="O13" s="71"/>
    </row>
    <row r="14" spans="1:1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O14" s="71"/>
    </row>
    <row r="15" spans="1:15" x14ac:dyDescent="0.25">
      <c r="A15" s="53"/>
      <c r="B15" s="53"/>
      <c r="C15" s="53"/>
      <c r="D15" s="53"/>
      <c r="E15" s="56" t="s">
        <v>5</v>
      </c>
      <c r="F15" s="164" t="s">
        <v>6</v>
      </c>
      <c r="G15" s="164"/>
      <c r="H15" s="56" t="s">
        <v>20</v>
      </c>
      <c r="I15" s="164" t="s">
        <v>4</v>
      </c>
      <c r="J15" s="164"/>
      <c r="K15" s="56" t="s">
        <v>21</v>
      </c>
      <c r="L15" s="53"/>
      <c r="O15" s="71"/>
    </row>
    <row r="16" spans="1:15" x14ac:dyDescent="0.25">
      <c r="A16" s="53"/>
      <c r="B16" s="59" t="s">
        <v>13</v>
      </c>
      <c r="C16" s="59" t="s">
        <v>18</v>
      </c>
      <c r="D16" s="57">
        <v>2015</v>
      </c>
      <c r="E16" s="58">
        <v>125630</v>
      </c>
      <c r="F16" s="144">
        <v>1011591</v>
      </c>
      <c r="G16" s="144"/>
      <c r="H16" s="60">
        <v>16066117.66</v>
      </c>
      <c r="I16" s="143">
        <v>2134329</v>
      </c>
      <c r="J16" s="143"/>
      <c r="K16" s="60">
        <v>13931788.66</v>
      </c>
      <c r="L16" s="53"/>
      <c r="O16" s="71"/>
    </row>
    <row r="17" spans="1:15" x14ac:dyDescent="0.25">
      <c r="A17" s="53"/>
      <c r="B17" s="61"/>
      <c r="C17" s="59" t="s">
        <v>18</v>
      </c>
      <c r="D17" s="57">
        <v>2016</v>
      </c>
      <c r="E17" s="58">
        <v>150007</v>
      </c>
      <c r="F17" s="144">
        <v>1204780</v>
      </c>
      <c r="G17" s="144"/>
      <c r="H17" s="60">
        <v>18729222.960000001</v>
      </c>
      <c r="I17" s="143">
        <v>2383448</v>
      </c>
      <c r="J17" s="143"/>
      <c r="K17" s="60">
        <v>16345774.960000001</v>
      </c>
      <c r="L17" s="53"/>
      <c r="O17" s="71"/>
    </row>
    <row r="18" spans="1:15" x14ac:dyDescent="0.25">
      <c r="A18" s="53"/>
      <c r="B18" s="61"/>
      <c r="C18" s="59" t="s">
        <v>18</v>
      </c>
      <c r="D18" s="57">
        <v>2017</v>
      </c>
      <c r="E18" s="58">
        <v>146591</v>
      </c>
      <c r="F18" s="144">
        <v>1184051</v>
      </c>
      <c r="G18" s="144"/>
      <c r="H18" s="60">
        <v>17644658.760000098</v>
      </c>
      <c r="I18" s="143">
        <v>2492532</v>
      </c>
      <c r="J18" s="143"/>
      <c r="K18" s="60">
        <v>15152126.76</v>
      </c>
      <c r="L18" s="53"/>
      <c r="O18" s="71"/>
    </row>
    <row r="19" spans="1:15" x14ac:dyDescent="0.25">
      <c r="A19" s="53"/>
      <c r="B19" s="61"/>
      <c r="C19" s="59" t="s">
        <v>18</v>
      </c>
      <c r="D19" s="57">
        <v>2018</v>
      </c>
      <c r="E19" s="58">
        <v>144972</v>
      </c>
      <c r="F19" s="144">
        <v>1175395</v>
      </c>
      <c r="G19" s="144"/>
      <c r="H19" s="60">
        <v>17624218.039999999</v>
      </c>
      <c r="I19" s="143">
        <v>2659184</v>
      </c>
      <c r="J19" s="143"/>
      <c r="K19" s="60">
        <v>14965034.039999999</v>
      </c>
      <c r="L19" s="53"/>
      <c r="O19" s="71"/>
    </row>
    <row r="20" spans="1:15" x14ac:dyDescent="0.25">
      <c r="A20" s="53"/>
      <c r="B20" s="61"/>
      <c r="C20" s="59" t="s">
        <v>18</v>
      </c>
      <c r="D20" s="57">
        <v>2019</v>
      </c>
      <c r="E20" s="58">
        <v>123072</v>
      </c>
      <c r="F20" s="144">
        <v>996570</v>
      </c>
      <c r="G20" s="144"/>
      <c r="H20" s="60">
        <v>14211740.189999999</v>
      </c>
      <c r="I20" s="143">
        <v>2510692</v>
      </c>
      <c r="J20" s="143"/>
      <c r="K20" s="60">
        <v>11701048.189999999</v>
      </c>
      <c r="L20" s="53"/>
      <c r="O20" s="71"/>
    </row>
    <row r="21" spans="1:15" x14ac:dyDescent="0.25">
      <c r="A21" s="53"/>
      <c r="B21" s="75"/>
      <c r="C21" s="76" t="s">
        <v>18</v>
      </c>
      <c r="D21" s="77">
        <v>2020</v>
      </c>
      <c r="E21" s="78">
        <v>73515</v>
      </c>
      <c r="F21" s="150"/>
      <c r="G21" s="151"/>
      <c r="H21" s="79">
        <v>7405690</v>
      </c>
      <c r="I21" s="152">
        <v>2571185</v>
      </c>
      <c r="J21" s="153"/>
      <c r="K21" s="79">
        <f>H21-I21</f>
        <v>4834505</v>
      </c>
      <c r="L21" s="53"/>
      <c r="O21" s="71"/>
    </row>
    <row r="22" spans="1:15" x14ac:dyDescent="0.25">
      <c r="A22" s="53"/>
      <c r="B22" s="75"/>
      <c r="C22" s="76" t="s">
        <v>19</v>
      </c>
      <c r="D22" s="77">
        <v>2020</v>
      </c>
      <c r="E22" s="174" t="s">
        <v>34</v>
      </c>
      <c r="F22" s="175"/>
      <c r="G22" s="175"/>
      <c r="H22" s="175"/>
      <c r="I22" s="175"/>
      <c r="J22" s="175"/>
      <c r="K22" s="176"/>
      <c r="L22" s="53"/>
      <c r="O22" s="71"/>
    </row>
    <row r="23" spans="1:15" x14ac:dyDescent="0.25">
      <c r="A23" s="53"/>
      <c r="B23" s="62" t="s">
        <v>13</v>
      </c>
      <c r="C23" s="63"/>
      <c r="D23" s="64"/>
      <c r="E23" s="65">
        <f>SUM(E16:E21)</f>
        <v>763787</v>
      </c>
      <c r="F23" s="160">
        <f>SUM(F16:G20)</f>
        <v>5572387</v>
      </c>
      <c r="G23" s="160"/>
      <c r="H23" s="66">
        <f>SUM(H16:H21)</f>
        <v>91681647.610000104</v>
      </c>
      <c r="I23" s="167">
        <f>SUM(I16:J21)</f>
        <v>14751370</v>
      </c>
      <c r="J23" s="167"/>
      <c r="K23" s="66">
        <f>SUM(K16:K21)</f>
        <v>76930277.609999999</v>
      </c>
      <c r="L23" s="53"/>
      <c r="N23" s="70"/>
      <c r="O23" s="71"/>
    </row>
    <row r="24" spans="1:15" x14ac:dyDescent="0.25">
      <c r="A24" s="53"/>
      <c r="B24" s="67"/>
      <c r="C24" s="68"/>
      <c r="D24" s="67"/>
      <c r="E24" s="67"/>
      <c r="F24" s="165"/>
      <c r="G24" s="165"/>
      <c r="H24" s="67"/>
      <c r="I24" s="166"/>
      <c r="J24" s="166"/>
      <c r="K24" s="67"/>
      <c r="L24" s="53"/>
      <c r="O24" s="71"/>
    </row>
    <row r="25" spans="1:15" x14ac:dyDescent="0.25">
      <c r="A25" s="53"/>
      <c r="B25" s="59" t="s">
        <v>14</v>
      </c>
      <c r="C25" s="59" t="s">
        <v>18</v>
      </c>
      <c r="D25" s="57">
        <v>2015</v>
      </c>
      <c r="E25" s="58">
        <v>115068</v>
      </c>
      <c r="F25" s="144">
        <v>898016</v>
      </c>
      <c r="G25" s="144"/>
      <c r="H25" s="60">
        <v>12996137.41</v>
      </c>
      <c r="I25" s="143">
        <v>5898598</v>
      </c>
      <c r="J25" s="143"/>
      <c r="K25" s="60">
        <v>7097539.4100000104</v>
      </c>
      <c r="L25" s="53"/>
      <c r="O25" s="71"/>
    </row>
    <row r="26" spans="1:15" x14ac:dyDescent="0.25">
      <c r="A26" s="53"/>
      <c r="B26" s="61"/>
      <c r="C26" s="59" t="s">
        <v>18</v>
      </c>
      <c r="D26" s="57">
        <v>2016</v>
      </c>
      <c r="E26" s="58">
        <v>157848</v>
      </c>
      <c r="F26" s="144">
        <v>1391029</v>
      </c>
      <c r="G26" s="144"/>
      <c r="H26" s="60">
        <v>19532763.84</v>
      </c>
      <c r="I26" s="143">
        <v>8127071</v>
      </c>
      <c r="J26" s="143"/>
      <c r="K26" s="60">
        <v>11405692.84</v>
      </c>
      <c r="L26" s="53"/>
      <c r="O26" s="71"/>
    </row>
    <row r="27" spans="1:15" x14ac:dyDescent="0.25">
      <c r="A27" s="53"/>
      <c r="B27" s="61"/>
      <c r="C27" s="59" t="s">
        <v>18</v>
      </c>
      <c r="D27" s="57">
        <v>2017</v>
      </c>
      <c r="E27" s="58">
        <v>168555</v>
      </c>
      <c r="F27" s="144">
        <v>1557254</v>
      </c>
      <c r="G27" s="144"/>
      <c r="H27" s="60">
        <v>20995409.550000001</v>
      </c>
      <c r="I27" s="143">
        <v>9081963</v>
      </c>
      <c r="J27" s="143"/>
      <c r="K27" s="60">
        <v>11913446.550000001</v>
      </c>
      <c r="L27" s="53"/>
      <c r="O27" s="71"/>
    </row>
    <row r="28" spans="1:15" x14ac:dyDescent="0.25">
      <c r="A28" s="53"/>
      <c r="B28" s="61"/>
      <c r="C28" s="59" t="s">
        <v>18</v>
      </c>
      <c r="D28" s="57">
        <v>2018</v>
      </c>
      <c r="E28" s="58">
        <v>179163</v>
      </c>
      <c r="F28" s="144">
        <v>1693023</v>
      </c>
      <c r="G28" s="144"/>
      <c r="H28" s="60">
        <v>23027305.609999899</v>
      </c>
      <c r="I28" s="143">
        <v>9989531</v>
      </c>
      <c r="J28" s="143"/>
      <c r="K28" s="60">
        <v>13037774.609999999</v>
      </c>
      <c r="L28" s="53"/>
      <c r="O28" s="71"/>
    </row>
    <row r="29" spans="1:15" x14ac:dyDescent="0.25">
      <c r="A29" s="53"/>
      <c r="B29" s="61"/>
      <c r="C29" s="59" t="s">
        <v>18</v>
      </c>
      <c r="D29" s="57">
        <v>2019</v>
      </c>
      <c r="E29" s="58">
        <v>195484</v>
      </c>
      <c r="F29" s="144">
        <v>1746012</v>
      </c>
      <c r="G29" s="144"/>
      <c r="H29" s="60">
        <v>23773287.699999899</v>
      </c>
      <c r="I29" s="143">
        <v>11100011</v>
      </c>
      <c r="J29" s="143"/>
      <c r="K29" s="60">
        <v>12673276.699999999</v>
      </c>
      <c r="L29" s="53"/>
      <c r="O29" s="71"/>
    </row>
    <row r="30" spans="1:15" x14ac:dyDescent="0.25">
      <c r="A30" s="53"/>
      <c r="B30" s="61"/>
      <c r="C30" s="59" t="s">
        <v>18</v>
      </c>
      <c r="D30" s="57">
        <v>2020</v>
      </c>
      <c r="E30" s="84">
        <v>142567</v>
      </c>
      <c r="F30" s="168">
        <v>1340722</v>
      </c>
      <c r="G30" s="168"/>
      <c r="H30" s="85">
        <v>18985460</v>
      </c>
      <c r="I30" s="169">
        <v>7652408</v>
      </c>
      <c r="J30" s="169"/>
      <c r="K30" s="85">
        <f>+H30-I30</f>
        <v>11333052</v>
      </c>
      <c r="O30" s="71"/>
    </row>
    <row r="31" spans="1:15" x14ac:dyDescent="0.25">
      <c r="A31" s="53"/>
      <c r="B31" s="61"/>
      <c r="C31" s="59" t="s">
        <v>19</v>
      </c>
      <c r="D31" s="57">
        <v>2018</v>
      </c>
      <c r="E31" s="58">
        <v>13</v>
      </c>
      <c r="F31" s="144">
        <v>69</v>
      </c>
      <c r="G31" s="144"/>
      <c r="H31" s="60">
        <v>831.28</v>
      </c>
      <c r="I31" s="143">
        <v>300</v>
      </c>
      <c r="J31" s="143"/>
      <c r="K31" s="60">
        <v>531.28</v>
      </c>
      <c r="L31" s="53"/>
      <c r="O31" s="71"/>
    </row>
    <row r="32" spans="1:15" x14ac:dyDescent="0.25">
      <c r="A32" s="53"/>
      <c r="B32" s="61"/>
      <c r="C32" s="59" t="s">
        <v>19</v>
      </c>
      <c r="D32" s="57">
        <v>2019</v>
      </c>
      <c r="E32" s="58">
        <v>72</v>
      </c>
      <c r="F32" s="144">
        <v>585</v>
      </c>
      <c r="G32" s="144"/>
      <c r="H32" s="60">
        <v>9202.14</v>
      </c>
      <c r="I32" s="143">
        <v>1972</v>
      </c>
      <c r="J32" s="143"/>
      <c r="K32" s="60">
        <v>7230.14</v>
      </c>
      <c r="L32" s="53"/>
      <c r="O32" s="71"/>
    </row>
    <row r="33" spans="1:15" x14ac:dyDescent="0.25">
      <c r="A33" s="53"/>
      <c r="B33" s="75"/>
      <c r="C33" s="76" t="s">
        <v>19</v>
      </c>
      <c r="D33" s="77">
        <v>2020</v>
      </c>
      <c r="E33" s="84">
        <v>2042</v>
      </c>
      <c r="F33" s="168">
        <v>21420</v>
      </c>
      <c r="G33" s="168"/>
      <c r="H33" s="85">
        <v>275926.86</v>
      </c>
      <c r="I33" s="169">
        <v>51942</v>
      </c>
      <c r="J33" s="169"/>
      <c r="K33" s="85">
        <f>+H33-I33</f>
        <v>223984.86</v>
      </c>
      <c r="O33" s="71"/>
    </row>
    <row r="34" spans="1:15" x14ac:dyDescent="0.25">
      <c r="A34" s="53"/>
      <c r="B34" s="62" t="s">
        <v>14</v>
      </c>
      <c r="C34" s="63"/>
      <c r="D34" s="64"/>
      <c r="E34" s="65">
        <f>SUM(E25:E33)</f>
        <v>960812</v>
      </c>
      <c r="F34" s="160">
        <f>SUM(F25:G33)</f>
        <v>8648130</v>
      </c>
      <c r="G34" s="160"/>
      <c r="H34" s="83">
        <f>SUM(H25:H33)</f>
        <v>119596324.38999979</v>
      </c>
      <c r="I34" s="161">
        <f>SUM(I25:J33)</f>
        <v>51903796</v>
      </c>
      <c r="J34" s="161"/>
      <c r="K34" s="83">
        <f>SUM(K25:K33)</f>
        <v>67692528.390000015</v>
      </c>
      <c r="L34" s="53"/>
      <c r="O34" s="71"/>
    </row>
    <row r="35" spans="1:15" x14ac:dyDescent="0.25">
      <c r="A35" s="53"/>
      <c r="B35" s="67"/>
      <c r="C35" s="68"/>
      <c r="D35" s="67"/>
      <c r="E35" s="67"/>
      <c r="F35" s="165"/>
      <c r="G35" s="165"/>
      <c r="H35" s="67"/>
      <c r="I35" s="166"/>
      <c r="J35" s="166"/>
      <c r="K35" s="67"/>
      <c r="L35" s="53"/>
      <c r="O35" s="71"/>
    </row>
    <row r="36" spans="1:15" x14ac:dyDescent="0.25">
      <c r="A36" s="53"/>
      <c r="B36" s="59" t="s">
        <v>15</v>
      </c>
      <c r="C36" s="59" t="s">
        <v>18</v>
      </c>
      <c r="D36" s="57">
        <v>2015</v>
      </c>
      <c r="E36" s="58">
        <v>346456</v>
      </c>
      <c r="F36" s="144">
        <v>2564050</v>
      </c>
      <c r="G36" s="144"/>
      <c r="H36" s="60">
        <v>44887519.6599999</v>
      </c>
      <c r="I36" s="143">
        <v>13594145</v>
      </c>
      <c r="J36" s="143"/>
      <c r="K36" s="60">
        <v>31293374.6599999</v>
      </c>
      <c r="L36" s="53"/>
      <c r="O36" s="71"/>
    </row>
    <row r="37" spans="1:15" x14ac:dyDescent="0.25">
      <c r="A37" s="53"/>
      <c r="B37" s="61"/>
      <c r="C37" s="59" t="s">
        <v>18</v>
      </c>
      <c r="D37" s="57">
        <v>2016</v>
      </c>
      <c r="E37" s="58">
        <v>352663</v>
      </c>
      <c r="F37" s="144">
        <v>2811992</v>
      </c>
      <c r="G37" s="144"/>
      <c r="H37" s="60">
        <v>43946901.010000102</v>
      </c>
      <c r="I37" s="143">
        <v>15263991</v>
      </c>
      <c r="J37" s="143"/>
      <c r="K37" s="60">
        <v>28682910.010000002</v>
      </c>
      <c r="L37" s="53"/>
      <c r="O37" s="71"/>
    </row>
    <row r="38" spans="1:15" x14ac:dyDescent="0.25">
      <c r="A38" s="53"/>
      <c r="B38" s="61"/>
      <c r="C38" s="59" t="s">
        <v>18</v>
      </c>
      <c r="D38" s="57">
        <v>2017</v>
      </c>
      <c r="E38" s="58">
        <v>352162</v>
      </c>
      <c r="F38" s="144">
        <v>2835468</v>
      </c>
      <c r="G38" s="144"/>
      <c r="H38" s="60">
        <v>42527568.139999896</v>
      </c>
      <c r="I38" s="143">
        <v>15592502</v>
      </c>
      <c r="J38" s="143"/>
      <c r="K38" s="60">
        <v>26935066.140000001</v>
      </c>
      <c r="L38" s="53"/>
      <c r="O38" s="71"/>
    </row>
    <row r="39" spans="1:15" x14ac:dyDescent="0.25">
      <c r="A39" s="53"/>
      <c r="B39" s="61"/>
      <c r="C39" s="59" t="s">
        <v>18</v>
      </c>
      <c r="D39" s="57">
        <v>2018</v>
      </c>
      <c r="E39" s="58">
        <v>371666</v>
      </c>
      <c r="F39" s="144">
        <v>3055190</v>
      </c>
      <c r="G39" s="144"/>
      <c r="H39" s="60">
        <v>47617049.450000003</v>
      </c>
      <c r="I39" s="143">
        <v>16058109</v>
      </c>
      <c r="J39" s="143"/>
      <c r="K39" s="60">
        <v>31558940.449999999</v>
      </c>
      <c r="L39" s="53"/>
      <c r="O39" s="71"/>
    </row>
    <row r="40" spans="1:15" x14ac:dyDescent="0.25">
      <c r="A40" s="53"/>
      <c r="B40" s="61"/>
      <c r="C40" s="59" t="s">
        <v>18</v>
      </c>
      <c r="D40" s="57">
        <v>2019</v>
      </c>
      <c r="E40" s="58">
        <v>394993</v>
      </c>
      <c r="F40" s="144">
        <v>3277214</v>
      </c>
      <c r="G40" s="144"/>
      <c r="H40" s="60">
        <v>54224759.290000103</v>
      </c>
      <c r="I40" s="143">
        <v>16955958</v>
      </c>
      <c r="J40" s="143"/>
      <c r="K40" s="60">
        <v>37268801.289999999</v>
      </c>
      <c r="L40" s="53"/>
      <c r="O40" s="71"/>
    </row>
    <row r="41" spans="1:15" x14ac:dyDescent="0.25">
      <c r="A41" s="53"/>
      <c r="B41" s="61"/>
      <c r="C41" s="59" t="s">
        <v>18</v>
      </c>
      <c r="D41" s="57">
        <v>2020</v>
      </c>
      <c r="E41" s="58">
        <v>251944</v>
      </c>
      <c r="F41" s="154">
        <v>2304839</v>
      </c>
      <c r="G41" s="155"/>
      <c r="H41" s="118">
        <v>38041423</v>
      </c>
      <c r="I41" s="152">
        <v>11131755</v>
      </c>
      <c r="J41" s="153"/>
      <c r="K41" s="118">
        <v>26909668</v>
      </c>
      <c r="L41" s="53"/>
      <c r="O41" s="71"/>
    </row>
    <row r="42" spans="1:15" x14ac:dyDescent="0.25">
      <c r="A42" s="53"/>
      <c r="B42" s="61"/>
      <c r="C42" s="59" t="s">
        <v>19</v>
      </c>
      <c r="D42" s="57">
        <v>2018</v>
      </c>
      <c r="E42" s="58">
        <v>302</v>
      </c>
      <c r="F42" s="144">
        <v>2023</v>
      </c>
      <c r="G42" s="144"/>
      <c r="H42" s="60">
        <v>42335.519999999997</v>
      </c>
      <c r="I42" s="143">
        <v>9482</v>
      </c>
      <c r="J42" s="143"/>
      <c r="K42" s="60">
        <v>32853.519999999997</v>
      </c>
      <c r="L42" s="53"/>
      <c r="O42" s="71"/>
    </row>
    <row r="43" spans="1:15" x14ac:dyDescent="0.25">
      <c r="A43" s="53"/>
      <c r="B43" s="61"/>
      <c r="C43" s="59" t="s">
        <v>19</v>
      </c>
      <c r="D43" s="57">
        <v>2019</v>
      </c>
      <c r="E43" s="58">
        <v>2293</v>
      </c>
      <c r="F43" s="144">
        <v>16790</v>
      </c>
      <c r="G43" s="144"/>
      <c r="H43" s="60">
        <v>321946.03000000003</v>
      </c>
      <c r="I43" s="143">
        <v>59835</v>
      </c>
      <c r="J43" s="143"/>
      <c r="K43" s="60">
        <v>262111.03</v>
      </c>
      <c r="L43" s="53"/>
      <c r="O43" s="71"/>
    </row>
    <row r="44" spans="1:15" x14ac:dyDescent="0.25">
      <c r="A44" s="53"/>
      <c r="B44" s="75"/>
      <c r="C44" s="76" t="s">
        <v>19</v>
      </c>
      <c r="D44" s="77">
        <v>2020</v>
      </c>
      <c r="E44" s="78">
        <v>6946</v>
      </c>
      <c r="F44" s="156">
        <v>57664</v>
      </c>
      <c r="G44" s="157"/>
      <c r="H44" s="79">
        <v>1088185</v>
      </c>
      <c r="I44" s="158">
        <v>171347</v>
      </c>
      <c r="J44" s="159"/>
      <c r="K44" s="79">
        <v>916838</v>
      </c>
      <c r="L44" s="53"/>
      <c r="O44" s="71"/>
    </row>
    <row r="45" spans="1:15" x14ac:dyDescent="0.25">
      <c r="A45" s="53"/>
      <c r="B45" s="62" t="s">
        <v>15</v>
      </c>
      <c r="C45" s="63"/>
      <c r="D45" s="64"/>
      <c r="E45" s="65">
        <f>SUM(E36:E44)</f>
        <v>2079425</v>
      </c>
      <c r="F45" s="162">
        <f>SUM(F36:G44)</f>
        <v>16925230</v>
      </c>
      <c r="G45" s="163"/>
      <c r="H45" s="66">
        <f>SUM(H36:H44)</f>
        <v>272697687.09999996</v>
      </c>
      <c r="I45" s="167">
        <f>SUM(I36:J44)</f>
        <v>88837124</v>
      </c>
      <c r="J45" s="167"/>
      <c r="K45" s="66">
        <f>SUM(K36:K44)</f>
        <v>183860563.0999999</v>
      </c>
      <c r="L45" s="53"/>
      <c r="O45" s="71"/>
    </row>
    <row r="46" spans="1:15" x14ac:dyDescent="0.25">
      <c r="A46" s="53"/>
      <c r="B46" s="67"/>
      <c r="C46" s="68"/>
      <c r="D46" s="67"/>
      <c r="E46" s="67"/>
      <c r="F46" s="165"/>
      <c r="G46" s="165"/>
      <c r="H46" s="67"/>
      <c r="I46" s="166"/>
      <c r="J46" s="166"/>
      <c r="K46" s="67"/>
      <c r="L46" s="53"/>
      <c r="O46" s="71"/>
    </row>
    <row r="47" spans="1:15" x14ac:dyDescent="0.25">
      <c r="A47" s="53"/>
      <c r="B47" s="59" t="s">
        <v>16</v>
      </c>
      <c r="C47" s="59" t="s">
        <v>18</v>
      </c>
      <c r="D47" s="57">
        <v>2015</v>
      </c>
      <c r="E47" s="58">
        <v>89747</v>
      </c>
      <c r="F47" s="144">
        <v>661901</v>
      </c>
      <c r="G47" s="144"/>
      <c r="H47" s="60">
        <v>15519539.140000001</v>
      </c>
      <c r="I47" s="143">
        <v>4588680</v>
      </c>
      <c r="J47" s="143"/>
      <c r="K47" s="60">
        <v>10930859.140000001</v>
      </c>
      <c r="L47" s="53"/>
      <c r="N47" s="133"/>
      <c r="O47" s="71"/>
    </row>
    <row r="48" spans="1:15" x14ac:dyDescent="0.25">
      <c r="A48" s="53"/>
      <c r="B48" s="61"/>
      <c r="C48" s="59" t="s">
        <v>18</v>
      </c>
      <c r="D48" s="57">
        <v>2016</v>
      </c>
      <c r="E48" s="58">
        <v>100505</v>
      </c>
      <c r="F48" s="144">
        <v>759144</v>
      </c>
      <c r="G48" s="144"/>
      <c r="H48" s="60">
        <v>17522493.1599999</v>
      </c>
      <c r="I48" s="143">
        <v>5211908</v>
      </c>
      <c r="J48" s="143"/>
      <c r="K48" s="60">
        <v>12310585.16</v>
      </c>
      <c r="L48" s="53"/>
      <c r="N48" s="133"/>
      <c r="O48" s="71"/>
    </row>
    <row r="49" spans="1:15" x14ac:dyDescent="0.25">
      <c r="A49" s="53"/>
      <c r="B49" s="61"/>
      <c r="C49" s="59" t="s">
        <v>18</v>
      </c>
      <c r="D49" s="57">
        <v>2017</v>
      </c>
      <c r="E49" s="58">
        <v>102877</v>
      </c>
      <c r="F49" s="144">
        <v>796610</v>
      </c>
      <c r="G49" s="144"/>
      <c r="H49" s="60">
        <v>16042840.66</v>
      </c>
      <c r="I49" s="143">
        <v>5574360</v>
      </c>
      <c r="J49" s="143"/>
      <c r="K49" s="60">
        <v>10468480.66</v>
      </c>
      <c r="L49" s="53"/>
      <c r="N49" s="133"/>
      <c r="O49" s="71"/>
    </row>
    <row r="50" spans="1:15" x14ac:dyDescent="0.25">
      <c r="A50" s="53"/>
      <c r="B50" s="61"/>
      <c r="C50" s="59" t="s">
        <v>18</v>
      </c>
      <c r="D50" s="57">
        <v>2018</v>
      </c>
      <c r="E50" s="58">
        <v>101694</v>
      </c>
      <c r="F50" s="144">
        <v>805485</v>
      </c>
      <c r="G50" s="144"/>
      <c r="H50" s="60">
        <v>13248622.939999999</v>
      </c>
      <c r="I50" s="143">
        <v>5667955</v>
      </c>
      <c r="J50" s="143"/>
      <c r="K50" s="60">
        <v>7580667.9400000004</v>
      </c>
      <c r="L50" s="53"/>
      <c r="N50" s="133"/>
      <c r="O50" s="71"/>
    </row>
    <row r="51" spans="1:15" x14ac:dyDescent="0.25">
      <c r="A51" s="53"/>
      <c r="B51" s="61"/>
      <c r="C51" s="59" t="s">
        <v>18</v>
      </c>
      <c r="D51" s="57">
        <v>2019</v>
      </c>
      <c r="E51" s="58">
        <v>85747</v>
      </c>
      <c r="F51" s="144">
        <v>680961</v>
      </c>
      <c r="G51" s="144"/>
      <c r="H51" s="60">
        <v>11282006.130000001</v>
      </c>
      <c r="I51" s="143">
        <v>5663488</v>
      </c>
      <c r="J51" s="143"/>
      <c r="K51" s="60">
        <v>5618518.1299999999</v>
      </c>
      <c r="L51" s="53"/>
      <c r="N51" s="133"/>
      <c r="O51" s="71"/>
    </row>
    <row r="52" spans="1:15" x14ac:dyDescent="0.25">
      <c r="A52" s="53"/>
      <c r="B52" s="61"/>
      <c r="C52" s="59" t="s">
        <v>18</v>
      </c>
      <c r="D52" s="57">
        <v>2020</v>
      </c>
      <c r="E52" s="134">
        <v>56911</v>
      </c>
      <c r="F52" s="146">
        <v>481557</v>
      </c>
      <c r="G52" s="146"/>
      <c r="H52" s="135">
        <v>8653791.6600000001</v>
      </c>
      <c r="I52" s="147">
        <v>3572808.57</v>
      </c>
      <c r="J52" s="147"/>
      <c r="K52" s="135">
        <v>5080983.09</v>
      </c>
      <c r="N52" s="133"/>
      <c r="O52" s="71"/>
    </row>
    <row r="53" spans="1:15" x14ac:dyDescent="0.25">
      <c r="A53" s="53"/>
      <c r="B53" s="61"/>
      <c r="C53" s="59" t="s">
        <v>19</v>
      </c>
      <c r="D53" s="57">
        <v>2016</v>
      </c>
      <c r="E53" s="136">
        <v>33</v>
      </c>
      <c r="F53" s="171">
        <v>212</v>
      </c>
      <c r="G53" s="171"/>
      <c r="H53" s="137">
        <v>3643.94</v>
      </c>
      <c r="I53" s="170">
        <v>0</v>
      </c>
      <c r="J53" s="170"/>
      <c r="K53" s="137">
        <v>3643.94</v>
      </c>
      <c r="L53" s="53"/>
      <c r="N53" s="133"/>
      <c r="O53" s="71"/>
    </row>
    <row r="54" spans="1:15" x14ac:dyDescent="0.25">
      <c r="A54" s="53"/>
      <c r="B54" s="61"/>
      <c r="C54" s="59" t="s">
        <v>19</v>
      </c>
      <c r="D54" s="57">
        <v>2017</v>
      </c>
      <c r="E54" s="136">
        <v>236</v>
      </c>
      <c r="F54" s="171">
        <v>1643</v>
      </c>
      <c r="G54" s="171"/>
      <c r="H54" s="137">
        <v>42776.97</v>
      </c>
      <c r="I54" s="170">
        <v>6296</v>
      </c>
      <c r="J54" s="170"/>
      <c r="K54" s="137">
        <v>36480.97</v>
      </c>
      <c r="L54" s="53"/>
      <c r="N54" s="133"/>
      <c r="O54" s="71"/>
    </row>
    <row r="55" spans="1:15" x14ac:dyDescent="0.25">
      <c r="A55" s="53"/>
      <c r="B55" s="61"/>
      <c r="C55" s="59" t="s">
        <v>19</v>
      </c>
      <c r="D55" s="57">
        <v>2018</v>
      </c>
      <c r="E55" s="136">
        <v>1830</v>
      </c>
      <c r="F55" s="171">
        <v>13154</v>
      </c>
      <c r="G55" s="171"/>
      <c r="H55" s="137">
        <v>287745.38</v>
      </c>
      <c r="I55" s="170">
        <v>53275</v>
      </c>
      <c r="J55" s="170"/>
      <c r="K55" s="137">
        <v>234470.38</v>
      </c>
      <c r="L55" s="53"/>
      <c r="N55" s="133"/>
      <c r="O55" s="71"/>
    </row>
    <row r="56" spans="1:15" x14ac:dyDescent="0.25">
      <c r="A56" s="53"/>
      <c r="B56" s="61"/>
      <c r="C56" s="59" t="s">
        <v>19</v>
      </c>
      <c r="D56" s="57">
        <v>2019</v>
      </c>
      <c r="E56" s="136">
        <v>7011</v>
      </c>
      <c r="F56" s="171">
        <v>51377</v>
      </c>
      <c r="G56" s="171"/>
      <c r="H56" s="137">
        <v>1098964.1599999999</v>
      </c>
      <c r="I56" s="170">
        <v>62624</v>
      </c>
      <c r="J56" s="170"/>
      <c r="K56" s="137">
        <v>1036340.16</v>
      </c>
      <c r="L56" s="53"/>
      <c r="N56" s="133"/>
      <c r="O56" s="71"/>
    </row>
    <row r="57" spans="1:15" x14ac:dyDescent="0.25">
      <c r="A57" s="53"/>
      <c r="B57" s="75"/>
      <c r="C57" s="76" t="s">
        <v>19</v>
      </c>
      <c r="D57" s="77">
        <v>2020</v>
      </c>
      <c r="E57" s="134">
        <v>6321</v>
      </c>
      <c r="F57" s="146">
        <v>47479</v>
      </c>
      <c r="G57" s="146"/>
      <c r="H57" s="135">
        <v>1071060.8999999999</v>
      </c>
      <c r="I57" s="147">
        <v>110087</v>
      </c>
      <c r="J57" s="147"/>
      <c r="K57" s="135">
        <v>960973.9</v>
      </c>
      <c r="N57" s="133"/>
      <c r="O57" s="71"/>
    </row>
    <row r="58" spans="1:15" x14ac:dyDescent="0.25">
      <c r="A58" s="53"/>
      <c r="B58" s="62" t="s">
        <v>16</v>
      </c>
      <c r="C58" s="63"/>
      <c r="D58" s="64"/>
      <c r="E58" s="65">
        <f>SUM(E47:E57)</f>
        <v>552912</v>
      </c>
      <c r="F58" s="160">
        <f>SUM(F47:G57)</f>
        <v>4299523</v>
      </c>
      <c r="G58" s="160"/>
      <c r="H58" s="83">
        <f>SUM(H47:H57)</f>
        <v>84773485.039999887</v>
      </c>
      <c r="I58" s="161">
        <f>SUM(I47:J57)</f>
        <v>30511481.57</v>
      </c>
      <c r="J58" s="161"/>
      <c r="K58" s="83">
        <f>SUM(K47:K57)</f>
        <v>54262003.469999999</v>
      </c>
      <c r="L58" s="53"/>
    </row>
    <row r="59" spans="1:15" x14ac:dyDescent="0.25">
      <c r="A59" s="53"/>
      <c r="B59" s="67"/>
      <c r="C59" s="68"/>
      <c r="D59" s="67"/>
      <c r="E59" s="67"/>
      <c r="F59" s="165"/>
      <c r="G59" s="165"/>
      <c r="H59" s="67"/>
      <c r="I59" s="166"/>
      <c r="J59" s="166"/>
      <c r="K59" s="67"/>
      <c r="L59" s="53"/>
    </row>
    <row r="60" spans="1:15" x14ac:dyDescent="0.25">
      <c r="A60" s="53"/>
      <c r="B60" s="59" t="s">
        <v>17</v>
      </c>
      <c r="C60" s="59" t="s">
        <v>18</v>
      </c>
      <c r="D60" s="57">
        <v>2015</v>
      </c>
      <c r="E60" s="58">
        <v>82921</v>
      </c>
      <c r="F60" s="144">
        <v>689621</v>
      </c>
      <c r="G60" s="144"/>
      <c r="H60" s="60">
        <v>9700758.9100000001</v>
      </c>
      <c r="I60" s="143">
        <v>4178520</v>
      </c>
      <c r="J60" s="143"/>
      <c r="K60" s="60">
        <v>5522238.9100000104</v>
      </c>
      <c r="L60" s="53"/>
    </row>
    <row r="61" spans="1:15" x14ac:dyDescent="0.25">
      <c r="A61" s="53"/>
      <c r="B61" s="61"/>
      <c r="C61" s="59" t="s">
        <v>18</v>
      </c>
      <c r="D61" s="57">
        <v>2016</v>
      </c>
      <c r="E61" s="58">
        <v>112069</v>
      </c>
      <c r="F61" s="144">
        <v>984031</v>
      </c>
      <c r="G61" s="144"/>
      <c r="H61" s="60">
        <v>13310207.18</v>
      </c>
      <c r="I61" s="143">
        <v>5918483</v>
      </c>
      <c r="J61" s="143"/>
      <c r="K61" s="60">
        <v>7391724.1799999997</v>
      </c>
      <c r="L61" s="53"/>
    </row>
    <row r="62" spans="1:15" x14ac:dyDescent="0.25">
      <c r="A62" s="53"/>
      <c r="B62" s="61"/>
      <c r="C62" s="59" t="s">
        <v>18</v>
      </c>
      <c r="D62" s="57">
        <v>2017</v>
      </c>
      <c r="E62" s="58">
        <v>140798</v>
      </c>
      <c r="F62" s="144">
        <v>1304853</v>
      </c>
      <c r="G62" s="144"/>
      <c r="H62" s="60">
        <v>17480195.82</v>
      </c>
      <c r="I62" s="143">
        <v>7598454</v>
      </c>
      <c r="J62" s="143"/>
      <c r="K62" s="60">
        <v>9881741.8200000208</v>
      </c>
      <c r="L62" s="53"/>
    </row>
    <row r="63" spans="1:15" x14ac:dyDescent="0.25">
      <c r="A63" s="53"/>
      <c r="B63" s="61"/>
      <c r="C63" s="59" t="s">
        <v>18</v>
      </c>
      <c r="D63" s="57">
        <v>2018</v>
      </c>
      <c r="E63" s="58">
        <v>168209</v>
      </c>
      <c r="F63" s="144">
        <v>1623404</v>
      </c>
      <c r="G63" s="144"/>
      <c r="H63" s="60">
        <v>21777566.129999999</v>
      </c>
      <c r="I63" s="143">
        <v>9251144</v>
      </c>
      <c r="J63" s="143"/>
      <c r="K63" s="60">
        <v>12526422.130000001</v>
      </c>
      <c r="L63" s="53"/>
    </row>
    <row r="64" spans="1:15" x14ac:dyDescent="0.25">
      <c r="A64" s="53"/>
      <c r="B64" s="61"/>
      <c r="C64" s="59" t="s">
        <v>18</v>
      </c>
      <c r="D64" s="57">
        <v>2019</v>
      </c>
      <c r="E64" s="58">
        <v>168612</v>
      </c>
      <c r="F64" s="144">
        <v>1754131</v>
      </c>
      <c r="G64" s="144"/>
      <c r="H64" s="60">
        <v>22517630.34</v>
      </c>
      <c r="I64" s="143">
        <v>9635326</v>
      </c>
      <c r="J64" s="143"/>
      <c r="K64" s="60">
        <v>12882304.34</v>
      </c>
      <c r="L64" s="53"/>
    </row>
    <row r="65" spans="1:12" x14ac:dyDescent="0.25">
      <c r="A65" s="53"/>
      <c r="B65" s="61"/>
      <c r="C65" s="59" t="s">
        <v>18</v>
      </c>
      <c r="D65" s="57">
        <v>2020</v>
      </c>
      <c r="E65" s="89">
        <v>115704</v>
      </c>
      <c r="F65" s="148">
        <v>1354984</v>
      </c>
      <c r="G65" s="148"/>
      <c r="H65" s="90">
        <v>17253111</v>
      </c>
      <c r="I65" s="149">
        <v>7087553</v>
      </c>
      <c r="J65" s="149"/>
      <c r="K65" s="90">
        <v>10165558</v>
      </c>
    </row>
    <row r="66" spans="1:12" x14ac:dyDescent="0.25">
      <c r="A66" s="53"/>
      <c r="B66" s="61"/>
      <c r="C66" s="59" t="s">
        <v>19</v>
      </c>
      <c r="D66" s="57">
        <v>2018</v>
      </c>
      <c r="E66" s="58">
        <v>41</v>
      </c>
      <c r="F66" s="144">
        <v>230</v>
      </c>
      <c r="G66" s="144"/>
      <c r="H66" s="60">
        <v>6645.8</v>
      </c>
      <c r="I66" s="143">
        <v>1737</v>
      </c>
      <c r="J66" s="143"/>
      <c r="K66" s="60">
        <v>4908.8</v>
      </c>
      <c r="L66" s="53"/>
    </row>
    <row r="67" spans="1:12" x14ac:dyDescent="0.25">
      <c r="A67" s="53"/>
      <c r="B67" s="61"/>
      <c r="C67" s="59" t="s">
        <v>19</v>
      </c>
      <c r="D67" s="57">
        <v>2019</v>
      </c>
      <c r="E67" s="58">
        <v>437</v>
      </c>
      <c r="F67" s="144">
        <v>3898</v>
      </c>
      <c r="G67" s="144"/>
      <c r="H67" s="60">
        <v>76179.37</v>
      </c>
      <c r="I67" s="143">
        <v>11620</v>
      </c>
      <c r="J67" s="143"/>
      <c r="K67" s="60">
        <v>64559.37</v>
      </c>
      <c r="L67" s="53"/>
    </row>
    <row r="68" spans="1:12" x14ac:dyDescent="0.25">
      <c r="A68" s="53"/>
      <c r="B68" s="75"/>
      <c r="C68" s="76" t="s">
        <v>19</v>
      </c>
      <c r="D68" s="77">
        <v>2020</v>
      </c>
      <c r="E68" s="91">
        <v>1907</v>
      </c>
      <c r="F68" s="172">
        <v>17509</v>
      </c>
      <c r="G68" s="172"/>
      <c r="H68" s="92">
        <v>407175.74</v>
      </c>
      <c r="I68" s="173">
        <v>50160</v>
      </c>
      <c r="J68" s="173"/>
      <c r="K68" s="93">
        <v>357015.74</v>
      </c>
      <c r="L68" s="93"/>
    </row>
    <row r="69" spans="1:12" x14ac:dyDescent="0.25">
      <c r="A69" s="53"/>
      <c r="B69" s="62" t="s">
        <v>17</v>
      </c>
      <c r="C69" s="63"/>
      <c r="D69" s="64"/>
      <c r="E69" s="65">
        <f>SUM(E60:E68)</f>
        <v>790698</v>
      </c>
      <c r="F69" s="160">
        <f>SUM(F60:G68)</f>
        <v>7732661</v>
      </c>
      <c r="G69" s="160"/>
      <c r="H69" s="83">
        <f>SUM(H60:H68)</f>
        <v>102529470.28999999</v>
      </c>
      <c r="I69" s="161">
        <f>SUM(I60:J68)</f>
        <v>43732997</v>
      </c>
      <c r="J69" s="161"/>
      <c r="K69" s="83">
        <f>SUM(K60:K68)</f>
        <v>58796473.290000036</v>
      </c>
      <c r="L69" s="53"/>
    </row>
    <row r="70" spans="1:12" x14ac:dyDescent="0.25">
      <c r="A70" s="53"/>
      <c r="B70" s="67"/>
      <c r="C70" s="68"/>
      <c r="D70" s="67"/>
      <c r="E70" s="67"/>
      <c r="F70" s="165"/>
      <c r="G70" s="165"/>
      <c r="H70" s="67"/>
      <c r="I70" s="166"/>
      <c r="J70" s="166"/>
      <c r="K70" s="67"/>
      <c r="L70" s="53"/>
    </row>
    <row r="71" spans="1:12" x14ac:dyDescent="0.25">
      <c r="A71" s="53"/>
      <c r="B71" s="53"/>
      <c r="C71" s="53"/>
      <c r="D71" s="53"/>
      <c r="E71" s="53"/>
      <c r="F71" s="69"/>
      <c r="G71" s="69"/>
      <c r="H71" s="53"/>
      <c r="I71" s="53"/>
      <c r="J71" s="53"/>
      <c r="K71" s="53"/>
      <c r="L71" s="53"/>
    </row>
  </sheetData>
  <mergeCells count="115">
    <mergeCell ref="F70:G70"/>
    <mergeCell ref="I70:J70"/>
    <mergeCell ref="F63:G63"/>
    <mergeCell ref="I63:J63"/>
    <mergeCell ref="F64:G64"/>
    <mergeCell ref="I64:J64"/>
    <mergeCell ref="F66:G66"/>
    <mergeCell ref="I66:J66"/>
    <mergeCell ref="E22:K22"/>
    <mergeCell ref="F60:G60"/>
    <mergeCell ref="I60:J60"/>
    <mergeCell ref="F61:G61"/>
    <mergeCell ref="I61:J61"/>
    <mergeCell ref="F62:G62"/>
    <mergeCell ref="I62:J62"/>
    <mergeCell ref="F56:G56"/>
    <mergeCell ref="I56:J56"/>
    <mergeCell ref="F58:G58"/>
    <mergeCell ref="I58:J58"/>
    <mergeCell ref="F59:G59"/>
    <mergeCell ref="I59:J59"/>
    <mergeCell ref="F53:G53"/>
    <mergeCell ref="I53:J53"/>
    <mergeCell ref="F54:G54"/>
    <mergeCell ref="I45:J45"/>
    <mergeCell ref="F67:G67"/>
    <mergeCell ref="I67:J67"/>
    <mergeCell ref="F69:G69"/>
    <mergeCell ref="I69:J69"/>
    <mergeCell ref="I54:J54"/>
    <mergeCell ref="F55:G55"/>
    <mergeCell ref="I55:J55"/>
    <mergeCell ref="F49:G49"/>
    <mergeCell ref="I49:J49"/>
    <mergeCell ref="F50:G50"/>
    <mergeCell ref="I50:J50"/>
    <mergeCell ref="F51:G51"/>
    <mergeCell ref="F46:G46"/>
    <mergeCell ref="I46:J46"/>
    <mergeCell ref="I51:J51"/>
    <mergeCell ref="F52:G52"/>
    <mergeCell ref="I52:J52"/>
    <mergeCell ref="F47:G47"/>
    <mergeCell ref="I47:J47"/>
    <mergeCell ref="F48:G48"/>
    <mergeCell ref="I48:J48"/>
    <mergeCell ref="F68:G68"/>
    <mergeCell ref="I68:J68"/>
    <mergeCell ref="K4:L4"/>
    <mergeCell ref="F15:G15"/>
    <mergeCell ref="I15:J15"/>
    <mergeCell ref="F24:G24"/>
    <mergeCell ref="I24:J24"/>
    <mergeCell ref="F25:G25"/>
    <mergeCell ref="I25:J25"/>
    <mergeCell ref="F26:G26"/>
    <mergeCell ref="I26:J26"/>
    <mergeCell ref="F19:G19"/>
    <mergeCell ref="I19:J19"/>
    <mergeCell ref="F20:G20"/>
    <mergeCell ref="I20:J20"/>
    <mergeCell ref="F23:G23"/>
    <mergeCell ref="I23:J23"/>
    <mergeCell ref="F16:G16"/>
    <mergeCell ref="I16:J16"/>
    <mergeCell ref="F17:G17"/>
    <mergeCell ref="I17:J17"/>
    <mergeCell ref="F65:G65"/>
    <mergeCell ref="I65:J65"/>
    <mergeCell ref="F21:G21"/>
    <mergeCell ref="I21:J21"/>
    <mergeCell ref="F41:G41"/>
    <mergeCell ref="F44:G44"/>
    <mergeCell ref="I41:J41"/>
    <mergeCell ref="I44:J44"/>
    <mergeCell ref="F31:G31"/>
    <mergeCell ref="I31:J31"/>
    <mergeCell ref="F32:G32"/>
    <mergeCell ref="I32:J32"/>
    <mergeCell ref="F34:G34"/>
    <mergeCell ref="I34:J34"/>
    <mergeCell ref="F27:G27"/>
    <mergeCell ref="I27:J27"/>
    <mergeCell ref="F28:G28"/>
    <mergeCell ref="F42:G42"/>
    <mergeCell ref="I42:J42"/>
    <mergeCell ref="F43:G43"/>
    <mergeCell ref="I43:J43"/>
    <mergeCell ref="F45:G45"/>
    <mergeCell ref="F30:G30"/>
    <mergeCell ref="F33:G33"/>
    <mergeCell ref="I28:J28"/>
    <mergeCell ref="F29:G29"/>
    <mergeCell ref="I29:J29"/>
    <mergeCell ref="F18:G18"/>
    <mergeCell ref="I18:J18"/>
    <mergeCell ref="E4:F4"/>
    <mergeCell ref="G4:H4"/>
    <mergeCell ref="I4:J4"/>
    <mergeCell ref="F57:G57"/>
    <mergeCell ref="I57:J57"/>
    <mergeCell ref="I30:J30"/>
    <mergeCell ref="I33:J3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Antal rejser pr rejsetype</vt:lpstr>
      <vt:lpstr>Nærmere om åben flextrafik</vt:lpstr>
    </vt:vector>
  </TitlesOfParts>
  <Company>Trafikselskabet Movia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Bjørn Rasmussen</dc:creator>
  <cp:lastModifiedBy>Morten Brønnum Andersen</cp:lastModifiedBy>
  <dcterms:created xsi:type="dcterms:W3CDTF">2020-01-27T12:37:39Z</dcterms:created>
  <dcterms:modified xsi:type="dcterms:W3CDTF">2021-04-09T13:03:37Z</dcterms:modified>
</cp:coreProperties>
</file>